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E891" lockStructure="1"/>
  <bookViews>
    <workbookView xWindow="0" yWindow="0" windowWidth="20490" windowHeight="6930" activeTab="1"/>
  </bookViews>
  <sheets>
    <sheet name="Historial de tránsito" sheetId="4" r:id="rId1"/>
    <sheet name="COBERTURA COMPLETA" sheetId="8" r:id="rId2"/>
    <sheet name="Parametros" sheetId="5" state="hidden" r:id="rId3"/>
    <sheet name="MARCALIN" sheetId="6" state="hidden" r:id="rId4"/>
  </sheets>
  <externalReferences>
    <externalReference r:id="rId5"/>
    <externalReference r:id="rId6"/>
  </externalReferences>
  <definedNames>
    <definedName name="_xlnm._FilterDatabase" localSheetId="3" hidden="1">MARCALIN!$A$1:$J$471</definedName>
    <definedName name="ACURA">MARCALIN!$E$2:$E$10</definedName>
    <definedName name="_xlnm.Print_Area" localSheetId="1">'COBERTURA COMPLETA'!$A$1:$AM$167</definedName>
    <definedName name="AUDI">MARCALIN!$E$11:$E$21</definedName>
    <definedName name="BMW">MARCALIN!$E$22:$E$79</definedName>
    <definedName name="CADILLAC">MARCALIN!$E$453:$E$463</definedName>
    <definedName name="CHEVROLET">MARCALIN!$E$80:$E$99</definedName>
    <definedName name="CLASES" localSheetId="1">[1]Parametros!#REF!</definedName>
    <definedName name="CLASES">[1]Parametros!#REF!</definedName>
    <definedName name="DAIHATSU">MARCALIN!$E$100:$E$102</definedName>
    <definedName name="FIAT">MARCALIN!$E$103:$E$109</definedName>
    <definedName name="FORD">MARCALIN!$E$110:$E$124</definedName>
    <definedName name="HONDA">MARCALIN!$E$125:$E$134</definedName>
    <definedName name="HUMMER">MARCALIN!$E$135:$E$136</definedName>
    <definedName name="HYUNDAI">MARCALIN!$E$137:$E$149</definedName>
    <definedName name="INFINITI">MARCALIN!$E$150:$E$161</definedName>
    <definedName name="ISUZU">MARCALIN!$E$162:$E$164</definedName>
    <definedName name="JAGUAR">MARCALIN!$E$446:$E$452</definedName>
    <definedName name="JEEP">MARCALIN!$E$165:$E$176</definedName>
    <definedName name="KIA">MARCALIN!$E$177:$E$185</definedName>
    <definedName name="LAND_ROVER">MARCALIN!$E$186:$E$189</definedName>
    <definedName name="LEXUS">MARCALIN!$E$190:$E$216</definedName>
    <definedName name="LINCOLN">MARCALIN!$E$217:$E$223</definedName>
    <definedName name="LIVIANO" localSheetId="1">[1]Parametros!#REF!</definedName>
    <definedName name="LIVIANO">[1]Parametros!#REF!</definedName>
    <definedName name="MARCAS" localSheetId="1">'COBERTURA COMPLETA'!$BD$1:$BF$32</definedName>
    <definedName name="MARCAS">#REF!</definedName>
    <definedName name="MASERATI">MARCALIN!$E$464:$E$466</definedName>
    <definedName name="MAZDA">MARCALIN!$E$224:$E$232</definedName>
    <definedName name="MERCEDES_BENZ">MARCALIN!$E$233:$E$298</definedName>
    <definedName name="MG">MARCALIN!$E$299:$E$303</definedName>
    <definedName name="MINI">MARCALIN!$E$304:$E$308</definedName>
    <definedName name="MITSUBISHI">MARCALIN!$E$309:$E$315</definedName>
    <definedName name="MULA" localSheetId="1">[1]Parametros!#REF!</definedName>
    <definedName name="MULA">[1]Parametros!#REF!</definedName>
    <definedName name="NISSAN">MARCALIN!$E$316:$E$333</definedName>
    <definedName name="PESADO" localSheetId="1">[1]Parametros!#REF!</definedName>
    <definedName name="PESADO">[1]Parametros!#REF!</definedName>
    <definedName name="PEUGEOT">MARCALIN!$E$334:$E$351</definedName>
    <definedName name="PORSCHE">MARCALIN!$E$352:$E$354</definedName>
    <definedName name="PTOAÑO" localSheetId="1">#REF!</definedName>
    <definedName name="PTOAÑO">#REF!</definedName>
    <definedName name="PTOVALOR" localSheetId="1">#REF!</definedName>
    <definedName name="PTOVALOR">#REF!</definedName>
    <definedName name="PUNTOS" localSheetId="1">#REF!</definedName>
    <definedName name="PUNTOS">#REF!</definedName>
    <definedName name="PUNTOS0" localSheetId="1">#REF!</definedName>
    <definedName name="PUNTOS0">#REF!</definedName>
    <definedName name="PUNTOS1" localSheetId="1">#REF!</definedName>
    <definedName name="PUNTOS1">#REF!</definedName>
    <definedName name="PUNTOS10" localSheetId="1">#REF!</definedName>
    <definedName name="PUNTOS10">#REF!</definedName>
    <definedName name="PUNTOS11" localSheetId="1">#REF!</definedName>
    <definedName name="PUNTOS11">#REF!</definedName>
    <definedName name="PUNTOS12" localSheetId="1">#REF!</definedName>
    <definedName name="PUNTOS12">#REF!</definedName>
    <definedName name="PUNTOS2" localSheetId="1">#REF!</definedName>
    <definedName name="PUNTOS2">#REF!</definedName>
    <definedName name="PUNTOS3" localSheetId="1">#REF!</definedName>
    <definedName name="PUNTOS3">#REF!</definedName>
    <definedName name="PUNTOS4" localSheetId="1">#REF!</definedName>
    <definedName name="PUNTOS4">#REF!</definedName>
    <definedName name="PUNTOS5" localSheetId="1">#REF!</definedName>
    <definedName name="PUNTOS5">#REF!</definedName>
    <definedName name="PUNTOS6" localSheetId="1">#REF!</definedName>
    <definedName name="PUNTOS6">#REF!</definedName>
    <definedName name="PUNTOS7" localSheetId="1">#REF!</definedName>
    <definedName name="PUNTOS7">#REF!</definedName>
    <definedName name="PUNTOS8" localSheetId="1">#REF!</definedName>
    <definedName name="PUNTOS8">#REF!</definedName>
    <definedName name="PUNTOS9" localSheetId="1">#REF!</definedName>
    <definedName name="PUNTOS9">#REF!</definedName>
    <definedName name="REMOLQUE1" localSheetId="1">[1]Parametros!#REF!</definedName>
    <definedName name="REMOLQUE1">[1]Parametros!#REF!</definedName>
    <definedName name="RENAULT">MARCALIN!$E$355:$E$366</definedName>
    <definedName name="SEAT">MARCALIN!$E$367:$E$375</definedName>
    <definedName name="SKODA">MARCALIN!$E$376:$E$378</definedName>
    <definedName name="SUBARU">MARCALIN!$E$379:$E$385</definedName>
    <definedName name="SUCURSALES">'[2]MARCA LINEA'!$E$46:$G$55</definedName>
    <definedName name="SUZUKI">MARCALIN!$E$386:$E$401</definedName>
    <definedName name="TOYOTA">MARCALIN!$E$403:$E$418</definedName>
    <definedName name="VOLKSWAGEN">MARCALIN!$E$419:$E$431</definedName>
    <definedName name="VOLVO">MARCALIN!$E$432:$E$445</definedName>
    <definedName name="ZOTYE" localSheetId="1">MARCALIN!#REF!</definedName>
    <definedName name="ZOTYE">MARCALIN!#REF!</definedName>
  </definedNames>
  <calcPr calcId="145621"/>
</workbook>
</file>

<file path=xl/calcChain.xml><?xml version="1.0" encoding="utf-8"?>
<calcChain xmlns="http://schemas.openxmlformats.org/spreadsheetml/2006/main">
  <c r="BK32" i="8" l="1"/>
  <c r="BJ32" i="8"/>
  <c r="H83" i="6" l="1"/>
  <c r="I83" i="6"/>
  <c r="I404" i="6"/>
  <c r="H404" i="6"/>
  <c r="I471" i="6" l="1"/>
  <c r="H471" i="6"/>
  <c r="I470" i="6"/>
  <c r="H470" i="6"/>
  <c r="I414" i="6" l="1"/>
  <c r="H414" i="6"/>
  <c r="I389" i="6"/>
  <c r="H389" i="6"/>
  <c r="H332" i="6"/>
  <c r="G466" i="6" l="1"/>
  <c r="H466" i="6"/>
  <c r="I466" i="6"/>
  <c r="G464" i="6"/>
  <c r="H464" i="6"/>
  <c r="I464" i="6"/>
  <c r="H465" i="6"/>
  <c r="I465" i="6"/>
  <c r="G465" i="6"/>
  <c r="I307" i="6"/>
  <c r="H307" i="6"/>
  <c r="I219" i="6"/>
  <c r="H219" i="6"/>
  <c r="G219" i="6"/>
  <c r="I221" i="6"/>
  <c r="H221" i="6"/>
  <c r="G221" i="6"/>
  <c r="G218" i="6"/>
  <c r="G220" i="6"/>
  <c r="G222" i="6"/>
  <c r="G223" i="6"/>
  <c r="G217" i="6"/>
  <c r="H218" i="6"/>
  <c r="I218" i="6"/>
  <c r="AR23" i="8"/>
  <c r="AT17" i="8" l="1"/>
  <c r="AT16" i="8"/>
  <c r="H88" i="6"/>
  <c r="I88" i="6"/>
  <c r="G88" i="6"/>
  <c r="H114" i="6"/>
  <c r="I114" i="6"/>
  <c r="G122" i="6"/>
  <c r="H122" i="6"/>
  <c r="I122" i="6"/>
  <c r="G118" i="6"/>
  <c r="H118" i="6"/>
  <c r="I118" i="6"/>
  <c r="G119" i="6"/>
  <c r="H119" i="6"/>
  <c r="I119" i="6"/>
  <c r="G120" i="6"/>
  <c r="H120" i="6"/>
  <c r="I120" i="6"/>
  <c r="G121" i="6"/>
  <c r="H121" i="6"/>
  <c r="I121" i="6"/>
  <c r="G123" i="6"/>
  <c r="H123" i="6"/>
  <c r="I123" i="6"/>
  <c r="G124" i="6"/>
  <c r="H124" i="6"/>
  <c r="I124" i="6"/>
  <c r="I116" i="6"/>
  <c r="H116" i="6"/>
  <c r="G115" i="6"/>
  <c r="G116" i="6"/>
  <c r="G117" i="6"/>
  <c r="I398" i="6"/>
  <c r="H398" i="6"/>
  <c r="G398" i="6"/>
  <c r="G229" i="6"/>
  <c r="G230" i="6"/>
  <c r="G231" i="6"/>
  <c r="G228" i="6"/>
  <c r="G9" i="6"/>
  <c r="G10" i="6"/>
  <c r="G8" i="6"/>
  <c r="I9" i="6"/>
  <c r="H9" i="6"/>
  <c r="I228" i="6"/>
  <c r="H228" i="6"/>
  <c r="I229" i="6"/>
  <c r="H229" i="6"/>
  <c r="X32" i="8" l="1"/>
  <c r="AL32" i="8"/>
  <c r="AE32" i="8"/>
  <c r="H163" i="6"/>
  <c r="I163" i="6"/>
  <c r="G163" i="6" s="1"/>
  <c r="U44" i="8" l="1"/>
  <c r="U45" i="8" s="1"/>
  <c r="O30" i="8"/>
  <c r="O29" i="8"/>
  <c r="O28" i="8"/>
  <c r="O27" i="8"/>
  <c r="O26" i="8"/>
  <c r="O24" i="8"/>
  <c r="C6" i="8"/>
  <c r="V78" i="8" s="1"/>
  <c r="AX20" i="8"/>
  <c r="AX18" i="8"/>
  <c r="AX17" i="8"/>
  <c r="BB4" i="8"/>
  <c r="BB8" i="8" l="1"/>
  <c r="BB9" i="8" s="1"/>
  <c r="AX19" i="8"/>
  <c r="AZ5" i="8" l="1"/>
  <c r="AZ10" i="8" s="1"/>
  <c r="BB3" i="8"/>
  <c r="BB5" i="8" s="1"/>
  <c r="AA27" i="8" s="1"/>
  <c r="I467" i="6"/>
  <c r="I468" i="6"/>
  <c r="I469" i="6"/>
  <c r="H444" i="6"/>
  <c r="I444" i="6"/>
  <c r="H445" i="6"/>
  <c r="I445" i="6"/>
  <c r="H451" i="6"/>
  <c r="I451" i="6"/>
  <c r="H452" i="6"/>
  <c r="I452" i="6"/>
  <c r="H453" i="6"/>
  <c r="I453" i="6"/>
  <c r="H454" i="6"/>
  <c r="I454" i="6"/>
  <c r="H455" i="6"/>
  <c r="I455" i="6"/>
  <c r="H456" i="6"/>
  <c r="I456" i="6"/>
  <c r="H457" i="6"/>
  <c r="I457" i="6"/>
  <c r="H458" i="6"/>
  <c r="I458" i="6"/>
  <c r="H459" i="6"/>
  <c r="I459" i="6"/>
  <c r="H460" i="6"/>
  <c r="I460" i="6"/>
  <c r="H461" i="6"/>
  <c r="I461" i="6"/>
  <c r="H462" i="6"/>
  <c r="I462" i="6"/>
  <c r="H463" i="6"/>
  <c r="I463" i="6"/>
  <c r="I446" i="6"/>
  <c r="I447" i="6"/>
  <c r="I448" i="6"/>
  <c r="I449" i="6"/>
  <c r="I450" i="6"/>
  <c r="H446" i="6"/>
  <c r="H447" i="6"/>
  <c r="H448" i="6"/>
  <c r="H449" i="6"/>
  <c r="H450" i="6"/>
  <c r="T27" i="8" l="1"/>
  <c r="T30" i="8" s="1"/>
  <c r="AZ4" i="8"/>
  <c r="AZ9" i="8"/>
  <c r="BB6" i="8"/>
  <c r="T28" i="8" s="1"/>
  <c r="AZ12" i="8"/>
  <c r="AZ11" i="8"/>
  <c r="AZ6" i="8"/>
  <c r="AZ13" i="8"/>
  <c r="AZ14" i="8"/>
  <c r="AZ8" i="8"/>
  <c r="AZ7" i="8"/>
  <c r="AZ15" i="8"/>
  <c r="AH27" i="8"/>
  <c r="AH30" i="8" s="1"/>
  <c r="AA30" i="8"/>
  <c r="AA29" i="8"/>
  <c r="AH29" i="8" l="1"/>
  <c r="T29" i="8"/>
  <c r="AH28" i="8"/>
  <c r="AA28" i="8"/>
  <c r="H3" i="6"/>
  <c r="H4" i="6"/>
  <c r="H5" i="6"/>
  <c r="H6" i="6"/>
  <c r="H7" i="6"/>
  <c r="H8"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4" i="6"/>
  <c r="H85" i="6"/>
  <c r="H86" i="6"/>
  <c r="H87" i="6"/>
  <c r="H89" i="6"/>
  <c r="H90" i="6"/>
  <c r="H91" i="6"/>
  <c r="H92" i="6"/>
  <c r="H93" i="6"/>
  <c r="H94" i="6"/>
  <c r="H95" i="6"/>
  <c r="H96" i="6"/>
  <c r="H97" i="6"/>
  <c r="H98" i="6"/>
  <c r="H99" i="6"/>
  <c r="H100" i="6"/>
  <c r="H101" i="6"/>
  <c r="H102" i="6"/>
  <c r="H103" i="6"/>
  <c r="H104" i="6"/>
  <c r="H105" i="6"/>
  <c r="H106" i="6"/>
  <c r="H107" i="6"/>
  <c r="H108" i="6"/>
  <c r="H109" i="6"/>
  <c r="H110" i="6"/>
  <c r="H111" i="6"/>
  <c r="H112" i="6"/>
  <c r="H113" i="6"/>
  <c r="H115" i="6"/>
  <c r="H117"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20" i="6"/>
  <c r="H222" i="6"/>
  <c r="H223" i="6"/>
  <c r="H224" i="6"/>
  <c r="H225" i="6"/>
  <c r="H226" i="6"/>
  <c r="H227"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8" i="6"/>
  <c r="H309" i="6"/>
  <c r="H310" i="6"/>
  <c r="H311" i="6"/>
  <c r="H312" i="6"/>
  <c r="H313" i="6"/>
  <c r="H314" i="6"/>
  <c r="H315" i="6"/>
  <c r="H316" i="6"/>
  <c r="H317" i="6"/>
  <c r="H318" i="6"/>
  <c r="H319" i="6"/>
  <c r="H320" i="6"/>
  <c r="H321" i="6"/>
  <c r="H322" i="6"/>
  <c r="H323" i="6"/>
  <c r="H324" i="6"/>
  <c r="H325" i="6"/>
  <c r="H326" i="6"/>
  <c r="H327" i="6"/>
  <c r="H328" i="6"/>
  <c r="H329" i="6"/>
  <c r="H330" i="6"/>
  <c r="H331"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90" i="6"/>
  <c r="H391" i="6"/>
  <c r="H392" i="6"/>
  <c r="H393" i="6"/>
  <c r="H394" i="6"/>
  <c r="H395" i="6"/>
  <c r="H396" i="6"/>
  <c r="H397" i="6"/>
  <c r="H399" i="6"/>
  <c r="H400" i="6"/>
  <c r="H401" i="6"/>
  <c r="H402" i="6"/>
  <c r="H403" i="6"/>
  <c r="H405" i="6"/>
  <c r="H406" i="6"/>
  <c r="H407" i="6"/>
  <c r="H408" i="6"/>
  <c r="H409" i="6"/>
  <c r="H410" i="6"/>
  <c r="H411" i="6"/>
  <c r="H412" i="6"/>
  <c r="H413"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2" i="6"/>
  <c r="I443" i="6" l="1"/>
  <c r="I442" i="6"/>
  <c r="I441" i="6"/>
  <c r="I440" i="6"/>
  <c r="I439" i="6"/>
  <c r="I438" i="6"/>
  <c r="I437" i="6"/>
  <c r="I436" i="6"/>
  <c r="I435" i="6"/>
  <c r="I434" i="6"/>
  <c r="I433" i="6"/>
  <c r="I432" i="6"/>
  <c r="I431" i="6"/>
  <c r="I430" i="6"/>
  <c r="I429" i="6"/>
  <c r="I428" i="6"/>
  <c r="I427" i="6"/>
  <c r="I426" i="6"/>
  <c r="I425" i="6"/>
  <c r="I424" i="6"/>
  <c r="I423" i="6"/>
  <c r="I422" i="6"/>
  <c r="I421" i="6"/>
  <c r="I420" i="6"/>
  <c r="I419" i="6"/>
  <c r="I418" i="6"/>
  <c r="I417" i="6"/>
  <c r="I416" i="6"/>
  <c r="I415" i="6"/>
  <c r="I413" i="6"/>
  <c r="I412" i="6"/>
  <c r="I411" i="6"/>
  <c r="I410" i="6"/>
  <c r="I409" i="6"/>
  <c r="I408" i="6"/>
  <c r="I407" i="6"/>
  <c r="I406" i="6"/>
  <c r="I405" i="6"/>
  <c r="I403" i="6"/>
  <c r="I402" i="6"/>
  <c r="I401" i="6"/>
  <c r="I400" i="6"/>
  <c r="I399" i="6"/>
  <c r="I397" i="6"/>
  <c r="I396" i="6"/>
  <c r="I395" i="6"/>
  <c r="I394" i="6"/>
  <c r="I393" i="6"/>
  <c r="I392" i="6"/>
  <c r="I391" i="6"/>
  <c r="I390" i="6"/>
  <c r="I388" i="6"/>
  <c r="I387" i="6"/>
  <c r="I386" i="6"/>
  <c r="I385" i="6"/>
  <c r="I384" i="6"/>
  <c r="I383" i="6"/>
  <c r="I382" i="6"/>
  <c r="I381" i="6"/>
  <c r="I380" i="6"/>
  <c r="I379" i="6"/>
  <c r="I378" i="6"/>
  <c r="I377" i="6"/>
  <c r="I376" i="6"/>
  <c r="I375" i="6"/>
  <c r="I374" i="6"/>
  <c r="I373" i="6"/>
  <c r="I372" i="6"/>
  <c r="I371" i="6"/>
  <c r="I370" i="6"/>
  <c r="I369" i="6"/>
  <c r="I368" i="6"/>
  <c r="I367" i="6"/>
  <c r="I366" i="6"/>
  <c r="I365" i="6"/>
  <c r="I364" i="6"/>
  <c r="I363" i="6"/>
  <c r="I362" i="6"/>
  <c r="I361" i="6"/>
  <c r="I360" i="6"/>
  <c r="I359" i="6"/>
  <c r="I358" i="6"/>
  <c r="I357" i="6"/>
  <c r="I356" i="6"/>
  <c r="I355" i="6"/>
  <c r="I354" i="6"/>
  <c r="I353" i="6"/>
  <c r="I352" i="6"/>
  <c r="I351" i="6"/>
  <c r="I350" i="6"/>
  <c r="I349" i="6"/>
  <c r="I348" i="6"/>
  <c r="I347" i="6"/>
  <c r="I346" i="6"/>
  <c r="I345" i="6"/>
  <c r="I344" i="6"/>
  <c r="I343" i="6"/>
  <c r="I342" i="6"/>
  <c r="I341" i="6"/>
  <c r="I340" i="6"/>
  <c r="I339" i="6"/>
  <c r="I338" i="6"/>
  <c r="I337" i="6"/>
  <c r="I336" i="6"/>
  <c r="I335" i="6"/>
  <c r="I334" i="6"/>
  <c r="I333" i="6"/>
  <c r="I331" i="6"/>
  <c r="I330" i="6"/>
  <c r="I329" i="6"/>
  <c r="I328" i="6"/>
  <c r="I327" i="6"/>
  <c r="I326" i="6"/>
  <c r="I325" i="6"/>
  <c r="I324" i="6"/>
  <c r="I323" i="6"/>
  <c r="I322" i="6"/>
  <c r="I321" i="6"/>
  <c r="I320" i="6"/>
  <c r="I319" i="6"/>
  <c r="I318" i="6"/>
  <c r="I317" i="6"/>
  <c r="I316" i="6"/>
  <c r="I315" i="6"/>
  <c r="I314" i="6"/>
  <c r="I313" i="6"/>
  <c r="I312" i="6"/>
  <c r="I311" i="6"/>
  <c r="I310" i="6"/>
  <c r="I309" i="6"/>
  <c r="I308"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7" i="6"/>
  <c r="I226" i="6"/>
  <c r="I225" i="6"/>
  <c r="I224" i="6"/>
  <c r="I223" i="6"/>
  <c r="I222" i="6"/>
  <c r="I220"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17" i="6"/>
  <c r="I115" i="6"/>
  <c r="I113" i="6"/>
  <c r="I112" i="6"/>
  <c r="I111" i="6"/>
  <c r="I110" i="6"/>
  <c r="I109" i="6"/>
  <c r="I108" i="6"/>
  <c r="I107" i="6"/>
  <c r="I106" i="6"/>
  <c r="I105" i="6"/>
  <c r="I104" i="6"/>
  <c r="I103" i="6"/>
  <c r="I102" i="6"/>
  <c r="I101" i="6"/>
  <c r="I100" i="6"/>
  <c r="I99" i="6"/>
  <c r="I98" i="6"/>
  <c r="I97" i="6"/>
  <c r="I96" i="6"/>
  <c r="I95" i="6"/>
  <c r="I94" i="6"/>
  <c r="I93" i="6"/>
  <c r="I92" i="6"/>
  <c r="I91" i="6"/>
  <c r="I90" i="6"/>
  <c r="I89" i="6"/>
  <c r="I87" i="6"/>
  <c r="I86" i="6"/>
  <c r="I85" i="6"/>
  <c r="I84"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8" i="6"/>
  <c r="I7" i="6"/>
  <c r="I6" i="6"/>
  <c r="I5" i="6"/>
  <c r="I4" i="6"/>
  <c r="I3" i="6"/>
  <c r="I2" i="6"/>
  <c r="D23" i="4"/>
  <c r="D22" i="4"/>
  <c r="D21" i="4"/>
  <c r="D20" i="4"/>
  <c r="D19" i="4"/>
  <c r="D18" i="4"/>
  <c r="D17" i="4"/>
  <c r="D16" i="4"/>
  <c r="D15" i="4"/>
  <c r="D14" i="4"/>
  <c r="D13" i="4"/>
  <c r="M12" i="4"/>
  <c r="D12" i="4"/>
  <c r="M11" i="4"/>
  <c r="D11" i="4"/>
  <c r="M10" i="4"/>
  <c r="D10" i="4"/>
  <c r="M9" i="4"/>
  <c r="D9" i="4"/>
  <c r="M8" i="4"/>
  <c r="D8" i="4"/>
  <c r="M7" i="4"/>
  <c r="D7" i="4"/>
  <c r="M6" i="4"/>
  <c r="D6" i="4"/>
  <c r="M5" i="4"/>
  <c r="D5" i="4"/>
  <c r="M4" i="4"/>
  <c r="D4" i="4"/>
  <c r="M3" i="4"/>
  <c r="M13" i="4" s="1"/>
  <c r="D3" i="4"/>
  <c r="M2" i="4"/>
  <c r="D2" i="4"/>
  <c r="D24" i="4" l="1"/>
  <c r="J15" i="4" s="1"/>
  <c r="AD11" i="8" s="1"/>
  <c r="AX21" i="8"/>
  <c r="AX22" i="8" s="1"/>
  <c r="G164" i="6"/>
  <c r="G162" i="6"/>
  <c r="AG11" i="8" l="1"/>
  <c r="F16" i="4"/>
  <c r="BB10" i="8"/>
  <c r="BB11" i="8"/>
  <c r="C18" i="8"/>
  <c r="BB7" i="8" l="1"/>
  <c r="BL32" i="8" l="1"/>
  <c r="AK24" i="8"/>
  <c r="W28" i="8"/>
  <c r="AK25" i="8"/>
  <c r="AD26" i="8"/>
  <c r="AD28" i="8"/>
  <c r="AD25" i="8"/>
  <c r="AD27" i="8"/>
  <c r="AK28" i="8"/>
  <c r="AK27" i="8"/>
  <c r="W27" i="8"/>
  <c r="AK26" i="8"/>
  <c r="W26" i="8"/>
  <c r="W25" i="8"/>
  <c r="W24" i="8"/>
  <c r="AD24" i="8"/>
  <c r="W33" i="8" l="1"/>
  <c r="BH33" i="8" s="1"/>
  <c r="BH23" i="8"/>
  <c r="AK33" i="8"/>
  <c r="AD33" i="8"/>
  <c r="T34" i="8" l="1"/>
  <c r="W35" i="8" s="1"/>
  <c r="W36" i="8" s="1"/>
  <c r="V37" i="8" s="1"/>
  <c r="AG34" i="8"/>
  <c r="AK35" i="8" s="1"/>
  <c r="AK36" i="8" s="1"/>
  <c r="AJ37" i="8" s="1"/>
  <c r="AA34" i="8"/>
  <c r="AD35" i="8" s="1"/>
  <c r="AD36" i="8" s="1"/>
  <c r="AC37" i="8" s="1"/>
  <c r="V38" i="8" l="1"/>
  <c r="U40" i="8"/>
  <c r="AC38" i="8"/>
  <c r="U41" i="8"/>
  <c r="AA41" i="8" s="1"/>
  <c r="U42" i="8"/>
  <c r="AJ38" i="8"/>
  <c r="AA42" i="8" l="1"/>
  <c r="AL42" i="8" s="1"/>
  <c r="AP42" i="8"/>
  <c r="AL41" i="8"/>
  <c r="AA40" i="8"/>
  <c r="AL40" i="8" s="1"/>
  <c r="AP41" i="8" l="1"/>
  <c r="AP43" i="8"/>
</calcChain>
</file>

<file path=xl/sharedStrings.xml><?xml version="1.0" encoding="utf-8"?>
<sst xmlns="http://schemas.openxmlformats.org/spreadsheetml/2006/main" count="3528" uniqueCount="1248">
  <si>
    <t>ACURA</t>
  </si>
  <si>
    <t>[0,5000)</t>
  </si>
  <si>
    <t>AUDI</t>
  </si>
  <si>
    <t>LESIONES CORPORALES</t>
  </si>
  <si>
    <t>DPA</t>
  </si>
  <si>
    <t>GASTOS MEDICOS</t>
  </si>
  <si>
    <t>MODELO</t>
  </si>
  <si>
    <t>Antigüedad</t>
  </si>
  <si>
    <t>[5000,10000)</t>
  </si>
  <si>
    <t>BMW</t>
  </si>
  <si>
    <t>Valor</t>
  </si>
  <si>
    <t>[25000,30000)</t>
  </si>
  <si>
    <t>[10000,15000)</t>
  </si>
  <si>
    <t>CADILLAC</t>
  </si>
  <si>
    <t>Prima Ant Comprensivo</t>
  </si>
  <si>
    <t>[15000,20000)</t>
  </si>
  <si>
    <t>CHEVROLET</t>
  </si>
  <si>
    <t>Prima Anterior Colisión</t>
  </si>
  <si>
    <t>[20000,25000)</t>
  </si>
  <si>
    <t>FIAT</t>
  </si>
  <si>
    <t>Descuento</t>
  </si>
  <si>
    <t>FORD</t>
  </si>
  <si>
    <t>INFORMACIÓN DE COTIZACIÓN</t>
  </si>
  <si>
    <t>Año Actual</t>
  </si>
  <si>
    <t>[30000,35000)</t>
  </si>
  <si>
    <t>HONDA</t>
  </si>
  <si>
    <t>Cliente</t>
  </si>
  <si>
    <t>Corredor</t>
  </si>
  <si>
    <t>Sucursal</t>
  </si>
  <si>
    <t>Años vehículo</t>
  </si>
  <si>
    <t>[35000,40000)</t>
  </si>
  <si>
    <t>HYUNDAI</t>
  </si>
  <si>
    <t>Seguros Sura</t>
  </si>
  <si>
    <t>Directa</t>
  </si>
  <si>
    <t>Marca línea</t>
  </si>
  <si>
    <t>[40000,45000)</t>
  </si>
  <si>
    <t>INFINITI</t>
  </si>
  <si>
    <t>Conductor</t>
  </si>
  <si>
    <t>Cédula de Conductor</t>
  </si>
  <si>
    <t>Licencia (Tipo)</t>
  </si>
  <si>
    <t>Historial</t>
  </si>
  <si>
    <t>Cl</t>
  </si>
  <si>
    <t>[45000,50000)</t>
  </si>
  <si>
    <t>KIA</t>
  </si>
  <si>
    <t>CONDUCTOR 1</t>
  </si>
  <si>
    <t>8-888-8888</t>
  </si>
  <si>
    <t>[50000,55000)</t>
  </si>
  <si>
    <t>LEXUS</t>
  </si>
  <si>
    <t>&gt;55000</t>
  </si>
  <si>
    <t>MAZDA</t>
  </si>
  <si>
    <t>INFORMACIÓN DEL AUTOMÓVIL</t>
  </si>
  <si>
    <t>ENDOSOS ESPECIALES</t>
  </si>
  <si>
    <t>CEROKM</t>
  </si>
  <si>
    <t>MITSUBISHI</t>
  </si>
  <si>
    <t>Marca</t>
  </si>
  <si>
    <t>Modelo</t>
  </si>
  <si>
    <t>Año</t>
  </si>
  <si>
    <t>FULL EXTRAS</t>
  </si>
  <si>
    <t>SI</t>
  </si>
  <si>
    <t>NISSAN</t>
  </si>
  <si>
    <t>CIVIC</t>
  </si>
  <si>
    <t>FULL EXTRAS PREMIUM</t>
  </si>
  <si>
    <t>NO</t>
  </si>
  <si>
    <t>PEUGEOT</t>
  </si>
  <si>
    <t>Clase</t>
  </si>
  <si>
    <t>NO APLICA</t>
  </si>
  <si>
    <t>USADO</t>
  </si>
  <si>
    <t>PORSCHE</t>
  </si>
  <si>
    <t>AUTOMOVILES</t>
  </si>
  <si>
    <t>RENAULT</t>
  </si>
  <si>
    <t>SUBARU</t>
  </si>
  <si>
    <t>AÑO</t>
  </si>
  <si>
    <t>SUZUKI</t>
  </si>
  <si>
    <t>TARIF</t>
  </si>
  <si>
    <t>TOYOTA</t>
  </si>
  <si>
    <t>COBERTURAS</t>
  </si>
  <si>
    <t>LÍMITES</t>
  </si>
  <si>
    <t>OPCIÓN 1</t>
  </si>
  <si>
    <t>OPCIÓN 2</t>
  </si>
  <si>
    <t>OPCIÓN 3</t>
  </si>
  <si>
    <t>Por Persona</t>
  </si>
  <si>
    <t>Por Accidente</t>
  </si>
  <si>
    <t>Deducibles</t>
  </si>
  <si>
    <t>Primas</t>
  </si>
  <si>
    <t>cod</t>
  </si>
  <si>
    <t>03401006</t>
  </si>
  <si>
    <t>01</t>
  </si>
  <si>
    <t>DAÑOS A LA PROPIEDAD</t>
  </si>
  <si>
    <t>GASTOS MÉDICOS</t>
  </si>
  <si>
    <t>COMPRENSIVO</t>
  </si>
  <si>
    <t>COLISION</t>
  </si>
  <si>
    <t>INCENDIO</t>
  </si>
  <si>
    <t>HURTO</t>
  </si>
  <si>
    <t>Sub Total</t>
  </si>
  <si>
    <t>Impuestos</t>
  </si>
  <si>
    <t>Total</t>
  </si>
  <si>
    <t>Pago de Contado Cheque o Efectivo</t>
  </si>
  <si>
    <t>BENEFICIOS INCLUIDOS EN LA PÓLIZA</t>
  </si>
  <si>
    <t>Cotización válida hasta el</t>
  </si>
  <si>
    <t>Esta cotización está sujeta a la inspección del vehículo y a las políticas de suscripción de la Compañía.</t>
  </si>
  <si>
    <t>Central Telefónica 205-0700   |   Asistencia: 800-SURA (7872) - 800-8888 | Centro Autos Sura 360-5200</t>
  </si>
  <si>
    <t xml:space="preserve"> www.sura.com.pa</t>
  </si>
  <si>
    <t>Tipo de infracción</t>
  </si>
  <si>
    <t>Puntos</t>
  </si>
  <si>
    <t>Cantidad</t>
  </si>
  <si>
    <t>TOTAL</t>
  </si>
  <si>
    <t>Adicionales a considerar para Vehículos COMERCIALES</t>
  </si>
  <si>
    <t>Aliento Alcohólico</t>
  </si>
  <si>
    <t>Tomar o dejar pasajeros fuera de los lugares especificados.</t>
  </si>
  <si>
    <t>Atropello</t>
  </si>
  <si>
    <t>Prestar el servicio en ruta distinta a la establecida.</t>
  </si>
  <si>
    <t>Colisión culpable</t>
  </si>
  <si>
    <t>Transportar exceso de pasajeros</t>
  </si>
  <si>
    <t>Colisión y fuga</t>
  </si>
  <si>
    <t>Ceder el manejo a persona no autorizada.</t>
  </si>
  <si>
    <t>Conducir de forma desordenada</t>
  </si>
  <si>
    <t>Transportar cargas fuera del itinerario aprobado</t>
  </si>
  <si>
    <t>Conducir en vía contraria o girar en "U" sobre la vía en lugar prohibido.</t>
  </si>
  <si>
    <t>Transportar cargas sin tomar las medidas de seguridad</t>
  </si>
  <si>
    <t>Conducir obstruyendo el tránsito</t>
  </si>
  <si>
    <t>Transportar cargas incompatibles entre sí.</t>
  </si>
  <si>
    <t>Conducir por el hombro</t>
  </si>
  <si>
    <t>Vehículo de transporte colegial que no cumple las medidas de regulación</t>
  </si>
  <si>
    <t>Desatender líneas de no pare, paso peatonal e indicaciones del inspector</t>
  </si>
  <si>
    <t>Vehículo sin cinta reflectiva o con cinta en mal estado</t>
  </si>
  <si>
    <t>Embriaguez</t>
  </si>
  <si>
    <t>Derramar combustible o sustancias toxicas en las vías.</t>
  </si>
  <si>
    <t>En mal estado mecánico o de carroceria</t>
  </si>
  <si>
    <t>Sin condiciones adecuadas de seguridad.</t>
  </si>
  <si>
    <t>Hablar por teléfono al conducir</t>
  </si>
  <si>
    <t>Hacer competencia de velocidad en la vía pública.</t>
  </si>
  <si>
    <t>Negarse a detener el vehículo al ser requerido(fuga)</t>
  </si>
  <si>
    <t>TOTAL DE PUNTOS POR INFRACCIONES</t>
  </si>
  <si>
    <t>No utilizar el cinturón de seguridad</t>
  </si>
  <si>
    <t>Pasar la luz Roja</t>
  </si>
  <si>
    <t>Prestar servico de transporte público en vehículo no autorizado. (T. Pirata)</t>
  </si>
  <si>
    <t>Realizar giro prohibido</t>
  </si>
  <si>
    <t>Rebasar a otro vehículo sin la debida precaución</t>
  </si>
  <si>
    <t>Vehículo con luces no adecuadas</t>
  </si>
  <si>
    <t>Velocidad excesiva</t>
  </si>
  <si>
    <t>Velocidad Superior al lim.</t>
  </si>
  <si>
    <t>100MIL</t>
  </si>
  <si>
    <t>50MIL</t>
  </si>
  <si>
    <t>&gt;=10</t>
  </si>
  <si>
    <t>25MIL</t>
  </si>
  <si>
    <t>20MIL</t>
  </si>
  <si>
    <t>15MIL</t>
  </si>
  <si>
    <t>10MIL</t>
  </si>
  <si>
    <t>5MIL</t>
  </si>
  <si>
    <t>05</t>
  </si>
  <si>
    <t>PICK UP</t>
  </si>
  <si>
    <t>02</t>
  </si>
  <si>
    <t>CAMIONETAS</t>
  </si>
  <si>
    <t>Ded. Colisión</t>
  </si>
  <si>
    <t>Ded Comprensivo</t>
  </si>
  <si>
    <t>MARCA</t>
  </si>
  <si>
    <t>MARCA CD</t>
  </si>
  <si>
    <t>CLASE</t>
  </si>
  <si>
    <t>CLASE CD</t>
  </si>
  <si>
    <t>LINEA</t>
  </si>
  <si>
    <t>LINEA CD</t>
  </si>
  <si>
    <t>COD</t>
  </si>
  <si>
    <t>RESTRICCION</t>
  </si>
  <si>
    <t>344</t>
  </si>
  <si>
    <t>CL</t>
  </si>
  <si>
    <t>002</t>
  </si>
  <si>
    <t>ELT</t>
  </si>
  <si>
    <t>003</t>
  </si>
  <si>
    <t>ILX</t>
  </si>
  <si>
    <t>010</t>
  </si>
  <si>
    <t>INTEGRA</t>
  </si>
  <si>
    <t>004</t>
  </si>
  <si>
    <t>LEGEND</t>
  </si>
  <si>
    <t>005</t>
  </si>
  <si>
    <t>MDX</t>
  </si>
  <si>
    <t>008</t>
  </si>
  <si>
    <t>RDX</t>
  </si>
  <si>
    <t>009</t>
  </si>
  <si>
    <t>RSX</t>
  </si>
  <si>
    <t>007</t>
  </si>
  <si>
    <t>006</t>
  </si>
  <si>
    <t>A1</t>
  </si>
  <si>
    <t>020</t>
  </si>
  <si>
    <t>A3</t>
  </si>
  <si>
    <t>A4</t>
  </si>
  <si>
    <t>A5</t>
  </si>
  <si>
    <t>A6</t>
  </si>
  <si>
    <t>A7</t>
  </si>
  <si>
    <t>018</t>
  </si>
  <si>
    <t>A8</t>
  </si>
  <si>
    <t>Q3</t>
  </si>
  <si>
    <t>019</t>
  </si>
  <si>
    <t>Q5</t>
  </si>
  <si>
    <t>016</t>
  </si>
  <si>
    <t>Q7</t>
  </si>
  <si>
    <t>017</t>
  </si>
  <si>
    <t>S4</t>
  </si>
  <si>
    <t>013</t>
  </si>
  <si>
    <t>116</t>
  </si>
  <si>
    <t>001</t>
  </si>
  <si>
    <t>120</t>
  </si>
  <si>
    <t>135</t>
  </si>
  <si>
    <t>1602</t>
  </si>
  <si>
    <t>1802</t>
  </si>
  <si>
    <t>202</t>
  </si>
  <si>
    <t>2118</t>
  </si>
  <si>
    <t>220</t>
  </si>
  <si>
    <t>3.0 CS</t>
  </si>
  <si>
    <t>303</t>
  </si>
  <si>
    <t>315</t>
  </si>
  <si>
    <t>011</t>
  </si>
  <si>
    <t>316</t>
  </si>
  <si>
    <t>012</t>
  </si>
  <si>
    <t>318</t>
  </si>
  <si>
    <t>320</t>
  </si>
  <si>
    <t>014</t>
  </si>
  <si>
    <t>323</t>
  </si>
  <si>
    <t>015</t>
  </si>
  <si>
    <t>325</t>
  </si>
  <si>
    <t>328</t>
  </si>
  <si>
    <t>330</t>
  </si>
  <si>
    <t>335</t>
  </si>
  <si>
    <t>383</t>
  </si>
  <si>
    <t>021</t>
  </si>
  <si>
    <t>420i</t>
  </si>
  <si>
    <t>100</t>
  </si>
  <si>
    <t>518</t>
  </si>
  <si>
    <t>023</t>
  </si>
  <si>
    <t>519</t>
  </si>
  <si>
    <t>024</t>
  </si>
  <si>
    <t>520</t>
  </si>
  <si>
    <t>025</t>
  </si>
  <si>
    <t>521</t>
  </si>
  <si>
    <t>026</t>
  </si>
  <si>
    <t>523</t>
  </si>
  <si>
    <t>027</t>
  </si>
  <si>
    <t>525</t>
  </si>
  <si>
    <t>028</t>
  </si>
  <si>
    <t>526</t>
  </si>
  <si>
    <t>029</t>
  </si>
  <si>
    <t>528</t>
  </si>
  <si>
    <t>030</t>
  </si>
  <si>
    <t>528I</t>
  </si>
  <si>
    <t>031</t>
  </si>
  <si>
    <t>530</t>
  </si>
  <si>
    <t>032</t>
  </si>
  <si>
    <t>530 I</t>
  </si>
  <si>
    <t>090</t>
  </si>
  <si>
    <t>530D</t>
  </si>
  <si>
    <t>095</t>
  </si>
  <si>
    <t>535</t>
  </si>
  <si>
    <t>033</t>
  </si>
  <si>
    <t>540</t>
  </si>
  <si>
    <t>034</t>
  </si>
  <si>
    <t>545</t>
  </si>
  <si>
    <t>094</t>
  </si>
  <si>
    <t>550</t>
  </si>
  <si>
    <t>035</t>
  </si>
  <si>
    <t>626</t>
  </si>
  <si>
    <t>036</t>
  </si>
  <si>
    <t>628</t>
  </si>
  <si>
    <t>037</t>
  </si>
  <si>
    <t>630</t>
  </si>
  <si>
    <t>038</t>
  </si>
  <si>
    <t>640I</t>
  </si>
  <si>
    <t>092</t>
  </si>
  <si>
    <t>650</t>
  </si>
  <si>
    <t>039</t>
  </si>
  <si>
    <t>720</t>
  </si>
  <si>
    <t>040</t>
  </si>
  <si>
    <t>728</t>
  </si>
  <si>
    <t>041</t>
  </si>
  <si>
    <t>730</t>
  </si>
  <si>
    <t>042</t>
  </si>
  <si>
    <t>730I</t>
  </si>
  <si>
    <t>043</t>
  </si>
  <si>
    <t>735</t>
  </si>
  <si>
    <t>044</t>
  </si>
  <si>
    <t xml:space="preserve">735 </t>
  </si>
  <si>
    <t>045</t>
  </si>
  <si>
    <t>740</t>
  </si>
  <si>
    <t>046</t>
  </si>
  <si>
    <t>745</t>
  </si>
  <si>
    <t>047</t>
  </si>
  <si>
    <t>745I</t>
  </si>
  <si>
    <t>048</t>
  </si>
  <si>
    <t>750</t>
  </si>
  <si>
    <t>049</t>
  </si>
  <si>
    <t>ACTIVEHIBRID 5</t>
  </si>
  <si>
    <t>050</t>
  </si>
  <si>
    <t>X1</t>
  </si>
  <si>
    <t>064</t>
  </si>
  <si>
    <t>X3</t>
  </si>
  <si>
    <t>065</t>
  </si>
  <si>
    <t>X4</t>
  </si>
  <si>
    <t>102</t>
  </si>
  <si>
    <t>X5</t>
  </si>
  <si>
    <t>066</t>
  </si>
  <si>
    <t>X6</t>
  </si>
  <si>
    <t>067</t>
  </si>
  <si>
    <t>ASTRA</t>
  </si>
  <si>
    <t>AVALANCHE</t>
  </si>
  <si>
    <t>081</t>
  </si>
  <si>
    <t>AVEO</t>
  </si>
  <si>
    <t>CAPTIVA</t>
  </si>
  <si>
    <t>061</t>
  </si>
  <si>
    <t>CAVALIER</t>
  </si>
  <si>
    <t>COLORADO</t>
  </si>
  <si>
    <t>089</t>
  </si>
  <si>
    <t>CRUZE</t>
  </si>
  <si>
    <t>107</t>
  </si>
  <si>
    <t>MONZA</t>
  </si>
  <si>
    <t>OPTRA</t>
  </si>
  <si>
    <t>PRIZM</t>
  </si>
  <si>
    <t>SILVERADO</t>
  </si>
  <si>
    <t>057</t>
  </si>
  <si>
    <t>SONIC</t>
  </si>
  <si>
    <t>106</t>
  </si>
  <si>
    <t>SPARK</t>
  </si>
  <si>
    <t>TAHOE</t>
  </si>
  <si>
    <t>059</t>
  </si>
  <si>
    <t>TRACKER</t>
  </si>
  <si>
    <t>074</t>
  </si>
  <si>
    <t>TRAVERSE</t>
  </si>
  <si>
    <t>105</t>
  </si>
  <si>
    <t>TRAX</t>
  </si>
  <si>
    <t>114</t>
  </si>
  <si>
    <t>VAN</t>
  </si>
  <si>
    <t>103</t>
  </si>
  <si>
    <t>DAIHATSU</t>
  </si>
  <si>
    <t>022</t>
  </si>
  <si>
    <t>APPLAUSE</t>
  </si>
  <si>
    <t>MATERIA</t>
  </si>
  <si>
    <t>TERIOS</t>
  </si>
  <si>
    <t xml:space="preserve">BERLINA </t>
  </si>
  <si>
    <t xml:space="preserve">BRAVA </t>
  </si>
  <si>
    <t>DOBLO</t>
  </si>
  <si>
    <t>FIORINO</t>
  </si>
  <si>
    <t xml:space="preserve">LANCIA </t>
  </si>
  <si>
    <t>PALIO</t>
  </si>
  <si>
    <t>STRADA</t>
  </si>
  <si>
    <t>AEROSTAR</t>
  </si>
  <si>
    <t>134</t>
  </si>
  <si>
    <t>ECOSPORT</t>
  </si>
  <si>
    <t>078</t>
  </si>
  <si>
    <t>EDGE</t>
  </si>
  <si>
    <t>079</t>
  </si>
  <si>
    <t>ESCAPE</t>
  </si>
  <si>
    <t>080</t>
  </si>
  <si>
    <t>EXPLORER</t>
  </si>
  <si>
    <t>084</t>
  </si>
  <si>
    <t>FIESTA</t>
  </si>
  <si>
    <t>FOCUS</t>
  </si>
  <si>
    <t>FUSION</t>
  </si>
  <si>
    <t>TAURUS</t>
  </si>
  <si>
    <t>144</t>
  </si>
  <si>
    <t>ACCORD</t>
  </si>
  <si>
    <t>CITY</t>
  </si>
  <si>
    <t>CROSSTOUR</t>
  </si>
  <si>
    <t>087</t>
  </si>
  <si>
    <t>CRV</t>
  </si>
  <si>
    <t>FIT</t>
  </si>
  <si>
    <t>H-RV</t>
  </si>
  <si>
    <t>088</t>
  </si>
  <si>
    <t>ODYSSEY</t>
  </si>
  <si>
    <t>082</t>
  </si>
  <si>
    <t>PILOT</t>
  </si>
  <si>
    <t xml:space="preserve">RIDGELINE </t>
  </si>
  <si>
    <t>HUMMER</t>
  </si>
  <si>
    <t>231</t>
  </si>
  <si>
    <t>H2</t>
  </si>
  <si>
    <t>H3</t>
  </si>
  <si>
    <t>ACCENT</t>
  </si>
  <si>
    <t>ATOS</t>
  </si>
  <si>
    <t>CRETA</t>
  </si>
  <si>
    <t>ELANTRA</t>
  </si>
  <si>
    <t>EON</t>
  </si>
  <si>
    <t>GRAND I10</t>
  </si>
  <si>
    <t>I10</t>
  </si>
  <si>
    <t>I20</t>
  </si>
  <si>
    <t>I30</t>
  </si>
  <si>
    <t>SANTA FE</t>
  </si>
  <si>
    <t>055</t>
  </si>
  <si>
    <t>SONATA</t>
  </si>
  <si>
    <t>TUCSON</t>
  </si>
  <si>
    <t xml:space="preserve">VERACRUZ </t>
  </si>
  <si>
    <t>060</t>
  </si>
  <si>
    <t>124</t>
  </si>
  <si>
    <t>EX35</t>
  </si>
  <si>
    <t xml:space="preserve">FX35 </t>
  </si>
  <si>
    <t xml:space="preserve">G20 </t>
  </si>
  <si>
    <t>G25</t>
  </si>
  <si>
    <t>M35</t>
  </si>
  <si>
    <t>M37</t>
  </si>
  <si>
    <t>Q30</t>
  </si>
  <si>
    <t>Q45</t>
  </si>
  <si>
    <t>QX4</t>
  </si>
  <si>
    <t>QX56</t>
  </si>
  <si>
    <t>QX70</t>
  </si>
  <si>
    <t>QX80</t>
  </si>
  <si>
    <t>ISUZU</t>
  </si>
  <si>
    <t>DMAX</t>
  </si>
  <si>
    <t>GEMINI</t>
  </si>
  <si>
    <t>JEEP</t>
  </si>
  <si>
    <t>371</t>
  </si>
  <si>
    <t>CHEROKEE</t>
  </si>
  <si>
    <t>CJ</t>
  </si>
  <si>
    <t>COMPASS</t>
  </si>
  <si>
    <t>EAGLE</t>
  </si>
  <si>
    <t>GRAND CHEROKEE</t>
  </si>
  <si>
    <t>GRAND WAGONEER</t>
  </si>
  <si>
    <t>J10</t>
  </si>
  <si>
    <t>LIBERTY</t>
  </si>
  <si>
    <t>PATRIOT</t>
  </si>
  <si>
    <t>RUBICON</t>
  </si>
  <si>
    <t>WAGONEER</t>
  </si>
  <si>
    <t>WRANGLER</t>
  </si>
  <si>
    <t>CARENS</t>
  </si>
  <si>
    <t>CERATO</t>
  </si>
  <si>
    <t>OPTIMA</t>
  </si>
  <si>
    <t>PICANTO</t>
  </si>
  <si>
    <t>QUORIS</t>
  </si>
  <si>
    <t>RIO</t>
  </si>
  <si>
    <t>SORENTO</t>
  </si>
  <si>
    <t>SOUL</t>
  </si>
  <si>
    <t>SPORTAGE</t>
  </si>
  <si>
    <t>051</t>
  </si>
  <si>
    <t>052</t>
  </si>
  <si>
    <t>DEFENDER</t>
  </si>
  <si>
    <t>DISCOVERY</t>
  </si>
  <si>
    <t>FREELANDER</t>
  </si>
  <si>
    <t>RANGE ROVER</t>
  </si>
  <si>
    <t>345</t>
  </si>
  <si>
    <t>CT200</t>
  </si>
  <si>
    <t>ES300</t>
  </si>
  <si>
    <t>ES330</t>
  </si>
  <si>
    <t>ES350</t>
  </si>
  <si>
    <t>GS300</t>
  </si>
  <si>
    <t>GS350</t>
  </si>
  <si>
    <t>GS400</t>
  </si>
  <si>
    <t>GS430</t>
  </si>
  <si>
    <t>GX460</t>
  </si>
  <si>
    <t>GX470</t>
  </si>
  <si>
    <t>HS250</t>
  </si>
  <si>
    <t>IS200</t>
  </si>
  <si>
    <t>IS250</t>
  </si>
  <si>
    <t>IS300</t>
  </si>
  <si>
    <t>IS350</t>
  </si>
  <si>
    <t>LS</t>
  </si>
  <si>
    <t>LS400</t>
  </si>
  <si>
    <t>LS430</t>
  </si>
  <si>
    <t>LS460</t>
  </si>
  <si>
    <t>LX450</t>
  </si>
  <si>
    <t>LX470</t>
  </si>
  <si>
    <t>LX570</t>
  </si>
  <si>
    <t>NX</t>
  </si>
  <si>
    <t>RX300</t>
  </si>
  <si>
    <t>RX330</t>
  </si>
  <si>
    <t>RX350</t>
  </si>
  <si>
    <t>RX450</t>
  </si>
  <si>
    <t>LINCOLN</t>
  </si>
  <si>
    <t>097</t>
  </si>
  <si>
    <t xml:space="preserve">CONTINENTAL </t>
  </si>
  <si>
    <t>MKX</t>
  </si>
  <si>
    <t>NAVIGATOR</t>
  </si>
  <si>
    <t>TOWN CAR</t>
  </si>
  <si>
    <t>056</t>
  </si>
  <si>
    <t>2</t>
  </si>
  <si>
    <t>3</t>
  </si>
  <si>
    <t>5</t>
  </si>
  <si>
    <t>6</t>
  </si>
  <si>
    <t>CX5</t>
  </si>
  <si>
    <t>188</t>
  </si>
  <si>
    <t>CX7</t>
  </si>
  <si>
    <t>CX9</t>
  </si>
  <si>
    <t>058</t>
  </si>
  <si>
    <t xml:space="preserve">A-160 </t>
  </si>
  <si>
    <t>A45</t>
  </si>
  <si>
    <t>156</t>
  </si>
  <si>
    <t>B180</t>
  </si>
  <si>
    <t>151</t>
  </si>
  <si>
    <t>B200</t>
  </si>
  <si>
    <t>C180</t>
  </si>
  <si>
    <t xml:space="preserve">C190 </t>
  </si>
  <si>
    <t>C200</t>
  </si>
  <si>
    <t>C220</t>
  </si>
  <si>
    <t>C230</t>
  </si>
  <si>
    <t>C240</t>
  </si>
  <si>
    <t>053</t>
  </si>
  <si>
    <t>C250</t>
  </si>
  <si>
    <t>054</t>
  </si>
  <si>
    <t>C280</t>
  </si>
  <si>
    <t>C300</t>
  </si>
  <si>
    <t>C320</t>
  </si>
  <si>
    <t>C3201</t>
  </si>
  <si>
    <t xml:space="preserve">C32AMG </t>
  </si>
  <si>
    <t>CL500</t>
  </si>
  <si>
    <t>CL55</t>
  </si>
  <si>
    <t>153</t>
  </si>
  <si>
    <t xml:space="preserve">CLASE S </t>
  </si>
  <si>
    <t>CLK230</t>
  </si>
  <si>
    <t>062</t>
  </si>
  <si>
    <t>CLK320</t>
  </si>
  <si>
    <t>063</t>
  </si>
  <si>
    <t>CLK350</t>
  </si>
  <si>
    <t>CLS350</t>
  </si>
  <si>
    <t>CLS500</t>
  </si>
  <si>
    <t>E200</t>
  </si>
  <si>
    <t>E230</t>
  </si>
  <si>
    <t>068</t>
  </si>
  <si>
    <t>E240</t>
  </si>
  <si>
    <t>069</t>
  </si>
  <si>
    <t>E280</t>
  </si>
  <si>
    <t>070</t>
  </si>
  <si>
    <t>E300</t>
  </si>
  <si>
    <t>071</t>
  </si>
  <si>
    <t>E320</t>
  </si>
  <si>
    <t>072</t>
  </si>
  <si>
    <t>E350</t>
  </si>
  <si>
    <t>073</t>
  </si>
  <si>
    <t>E350 AVANTGARDE</t>
  </si>
  <si>
    <t>150</t>
  </si>
  <si>
    <t>E420</t>
  </si>
  <si>
    <t>E430</t>
  </si>
  <si>
    <t>075</t>
  </si>
  <si>
    <t xml:space="preserve">G500 </t>
  </si>
  <si>
    <t>118</t>
  </si>
  <si>
    <t>GL</t>
  </si>
  <si>
    <t>119</t>
  </si>
  <si>
    <t>GLK300</t>
  </si>
  <si>
    <t>121</t>
  </si>
  <si>
    <t>L1418</t>
  </si>
  <si>
    <t>076</t>
  </si>
  <si>
    <t xml:space="preserve">MBS660 </t>
  </si>
  <si>
    <t>136</t>
  </si>
  <si>
    <t>ML 250</t>
  </si>
  <si>
    <t>155</t>
  </si>
  <si>
    <t>ML 300</t>
  </si>
  <si>
    <t>152</t>
  </si>
  <si>
    <t>ML230</t>
  </si>
  <si>
    <t>123</t>
  </si>
  <si>
    <t>ML270</t>
  </si>
  <si>
    <t>ML280</t>
  </si>
  <si>
    <t>125</t>
  </si>
  <si>
    <t>ML320</t>
  </si>
  <si>
    <t>126</t>
  </si>
  <si>
    <t>ML350</t>
  </si>
  <si>
    <t>127</t>
  </si>
  <si>
    <t xml:space="preserve">ML360 </t>
  </si>
  <si>
    <t>137</t>
  </si>
  <si>
    <t>ML430</t>
  </si>
  <si>
    <t>128</t>
  </si>
  <si>
    <t>ML55AMG</t>
  </si>
  <si>
    <t>129</t>
  </si>
  <si>
    <t>ML63</t>
  </si>
  <si>
    <t>130</t>
  </si>
  <si>
    <t>S320</t>
  </si>
  <si>
    <t>S320L</t>
  </si>
  <si>
    <t>S350</t>
  </si>
  <si>
    <t>S400</t>
  </si>
  <si>
    <t>157</t>
  </si>
  <si>
    <t>S420</t>
  </si>
  <si>
    <t xml:space="preserve">S430L </t>
  </si>
  <si>
    <t>083</t>
  </si>
  <si>
    <t xml:space="preserve">S500 </t>
  </si>
  <si>
    <t xml:space="preserve">S500C </t>
  </si>
  <si>
    <t>139</t>
  </si>
  <si>
    <t xml:space="preserve">S500L </t>
  </si>
  <si>
    <t>085</t>
  </si>
  <si>
    <t>SL500</t>
  </si>
  <si>
    <t>SL55AMG</t>
  </si>
  <si>
    <t>SLK200</t>
  </si>
  <si>
    <t>SLK230</t>
  </si>
  <si>
    <t>SLK280</t>
  </si>
  <si>
    <t>091</t>
  </si>
  <si>
    <t>SLK350</t>
  </si>
  <si>
    <t>SMART</t>
  </si>
  <si>
    <t>093</t>
  </si>
  <si>
    <t>MG</t>
  </si>
  <si>
    <t>MG3</t>
  </si>
  <si>
    <t>199</t>
  </si>
  <si>
    <t>MG5</t>
  </si>
  <si>
    <t>MG6</t>
  </si>
  <si>
    <t>MINI</t>
  </si>
  <si>
    <t>378</t>
  </si>
  <si>
    <t>COOPER</t>
  </si>
  <si>
    <t>COOPER COUNTRYMAN</t>
  </si>
  <si>
    <t>COOPER S ALL4 COUNTRYMAN</t>
  </si>
  <si>
    <t>PACEMAN</t>
  </si>
  <si>
    <t>ASX</t>
  </si>
  <si>
    <t>LANCER</t>
  </si>
  <si>
    <t>MIRAGE</t>
  </si>
  <si>
    <t>MONTERO</t>
  </si>
  <si>
    <t>NATIVA</t>
  </si>
  <si>
    <t>OUTLANDER</t>
  </si>
  <si>
    <t>SPORTERO</t>
  </si>
  <si>
    <t>ALMERA</t>
  </si>
  <si>
    <t>F15 JUKE</t>
  </si>
  <si>
    <t>132</t>
  </si>
  <si>
    <t>FRONTIER</t>
  </si>
  <si>
    <t>MARCH</t>
  </si>
  <si>
    <t>MAXIMA</t>
  </si>
  <si>
    <t>MURANO</t>
  </si>
  <si>
    <t>NAVARA</t>
  </si>
  <si>
    <t>113</t>
  </si>
  <si>
    <t>NOTE</t>
  </si>
  <si>
    <t>PATHFINDER</t>
  </si>
  <si>
    <t>PATROL</t>
  </si>
  <si>
    <t>QASHQAI</t>
  </si>
  <si>
    <t>QUEST</t>
  </si>
  <si>
    <t xml:space="preserve">ROGUE </t>
  </si>
  <si>
    <t>SENTRA</t>
  </si>
  <si>
    <t>TIIDA</t>
  </si>
  <si>
    <t xml:space="preserve">VERSA </t>
  </si>
  <si>
    <t>XTRAIL</t>
  </si>
  <si>
    <t>205</t>
  </si>
  <si>
    <t>206</t>
  </si>
  <si>
    <t>207</t>
  </si>
  <si>
    <t>3008</t>
  </si>
  <si>
    <t>306</t>
  </si>
  <si>
    <t>307</t>
  </si>
  <si>
    <t>405</t>
  </si>
  <si>
    <t>406</t>
  </si>
  <si>
    <t>406ST</t>
  </si>
  <si>
    <t>406SV</t>
  </si>
  <si>
    <t>407</t>
  </si>
  <si>
    <t>505</t>
  </si>
  <si>
    <t>607</t>
  </si>
  <si>
    <t>807</t>
  </si>
  <si>
    <t>BERLINA</t>
  </si>
  <si>
    <t>PARTNER</t>
  </si>
  <si>
    <t>CAYENNE</t>
  </si>
  <si>
    <t>MACAN</t>
  </si>
  <si>
    <t>PANAMERA</t>
  </si>
  <si>
    <t>CLIO</t>
  </si>
  <si>
    <t>DUSTER</t>
  </si>
  <si>
    <t>ESPACE</t>
  </si>
  <si>
    <t>FLUENCE</t>
  </si>
  <si>
    <t>KOLEOS</t>
  </si>
  <si>
    <t>LAGUNA</t>
  </si>
  <si>
    <t>LOGAN</t>
  </si>
  <si>
    <t>MEGANE</t>
  </si>
  <si>
    <t>SANDERO</t>
  </si>
  <si>
    <t>SCENIC</t>
  </si>
  <si>
    <t>STEPWAY</t>
  </si>
  <si>
    <t>SEAT</t>
  </si>
  <si>
    <t>ALTEA</t>
  </si>
  <si>
    <t>CORDOBA</t>
  </si>
  <si>
    <t xml:space="preserve">CUPRA </t>
  </si>
  <si>
    <t>EXEO</t>
  </si>
  <si>
    <t xml:space="preserve">FR </t>
  </si>
  <si>
    <t>IBIZA</t>
  </si>
  <si>
    <t>LEON</t>
  </si>
  <si>
    <t>NEW LEON</t>
  </si>
  <si>
    <t>TOLEDO</t>
  </si>
  <si>
    <t>SKODA</t>
  </si>
  <si>
    <t>FABIA</t>
  </si>
  <si>
    <t>FELICIA</t>
  </si>
  <si>
    <t>OCTAVIA</t>
  </si>
  <si>
    <t>086</t>
  </si>
  <si>
    <t>FORESTER</t>
  </si>
  <si>
    <t>LEGACY</t>
  </si>
  <si>
    <t>LOYALE</t>
  </si>
  <si>
    <t>OUTBACK</t>
  </si>
  <si>
    <t xml:space="preserve">SVX </t>
  </si>
  <si>
    <t xml:space="preserve">TRIBECA </t>
  </si>
  <si>
    <t xml:space="preserve">WRX </t>
  </si>
  <si>
    <t>AERIO</t>
  </si>
  <si>
    <t>ALTO</t>
  </si>
  <si>
    <t>APV</t>
  </si>
  <si>
    <t>CELERIO</t>
  </si>
  <si>
    <t>CIAZ</t>
  </si>
  <si>
    <t>131</t>
  </si>
  <si>
    <t>ERTIGA</t>
  </si>
  <si>
    <t>GRAND VITARA</t>
  </si>
  <si>
    <t>JIMNY</t>
  </si>
  <si>
    <t>KIZASHI</t>
  </si>
  <si>
    <t>NEW ALTO</t>
  </si>
  <si>
    <t>NEW SWIFT</t>
  </si>
  <si>
    <t>SWIFT</t>
  </si>
  <si>
    <t>SX4</t>
  </si>
  <si>
    <t>VITARA</t>
  </si>
  <si>
    <t>4RUNNER</t>
  </si>
  <si>
    <t>CAMRY</t>
  </si>
  <si>
    <t>COROLLA</t>
  </si>
  <si>
    <t>FJ CRUISER</t>
  </si>
  <si>
    <t>FORTUNER</t>
  </si>
  <si>
    <t>HIGHLANDER</t>
  </si>
  <si>
    <t>HILUX</t>
  </si>
  <si>
    <t>LAND CRUISER</t>
  </si>
  <si>
    <t>PRADO</t>
  </si>
  <si>
    <t>PRIUS</t>
  </si>
  <si>
    <t>RAV4</t>
  </si>
  <si>
    <t>TACOMA</t>
  </si>
  <si>
    <t>TUNDRA</t>
  </si>
  <si>
    <t>VENZA</t>
  </si>
  <si>
    <t>108</t>
  </si>
  <si>
    <t>YARIS</t>
  </si>
  <si>
    <t>112</t>
  </si>
  <si>
    <t>VOLKSWAGEN</t>
  </si>
  <si>
    <t>AMAROK</t>
  </si>
  <si>
    <t>BEETLE</t>
  </si>
  <si>
    <t xml:space="preserve">CROSSFOX </t>
  </si>
  <si>
    <t>FOX</t>
  </si>
  <si>
    <t>FOX SPORT</t>
  </si>
  <si>
    <t>GOL</t>
  </si>
  <si>
    <t>HIGHLINE</t>
  </si>
  <si>
    <t>JETTA</t>
  </si>
  <si>
    <t>PASSAT</t>
  </si>
  <si>
    <t>POLO</t>
  </si>
  <si>
    <t>TIGUAN</t>
  </si>
  <si>
    <t>TOUAREG</t>
  </si>
  <si>
    <t>VENTO</t>
  </si>
  <si>
    <t>VOLVO</t>
  </si>
  <si>
    <t>C30</t>
  </si>
  <si>
    <t>C70</t>
  </si>
  <si>
    <t>S40</t>
  </si>
  <si>
    <t xml:space="preserve">S60 </t>
  </si>
  <si>
    <t>S70</t>
  </si>
  <si>
    <t>S80</t>
  </si>
  <si>
    <t>S90</t>
  </si>
  <si>
    <t>S9005</t>
  </si>
  <si>
    <t>V50</t>
  </si>
  <si>
    <t>V70</t>
  </si>
  <si>
    <t>XC60</t>
  </si>
  <si>
    <t>XC90</t>
  </si>
  <si>
    <t>Chitré</t>
  </si>
  <si>
    <t>David</t>
  </si>
  <si>
    <t>Marbella</t>
  </si>
  <si>
    <t>Multicentro</t>
  </si>
  <si>
    <t>Santiago</t>
  </si>
  <si>
    <t>CONCAT</t>
  </si>
  <si>
    <t>Tipo de Chasis</t>
  </si>
  <si>
    <t>ID_Chasis</t>
  </si>
  <si>
    <t>Rango SA</t>
  </si>
  <si>
    <t>Limites</t>
  </si>
  <si>
    <t>Limite Inferior</t>
  </si>
  <si>
    <t>Limite Superior</t>
  </si>
  <si>
    <t>Prima</t>
  </si>
  <si>
    <t>JAGUAR</t>
  </si>
  <si>
    <t/>
  </si>
  <si>
    <t>S-TYPE</t>
  </si>
  <si>
    <t>XF</t>
  </si>
  <si>
    <t>XJ</t>
  </si>
  <si>
    <t>XJS</t>
  </si>
  <si>
    <t>X-TYPE</t>
  </si>
  <si>
    <t>CAPRICE</t>
  </si>
  <si>
    <t>CATERA</t>
  </si>
  <si>
    <t>DEVILLE</t>
  </si>
  <si>
    <t>EL DORADO</t>
  </si>
  <si>
    <t xml:space="preserve">SEVILLE </t>
  </si>
  <si>
    <t>BROUGHAM</t>
  </si>
  <si>
    <t>CTS</t>
  </si>
  <si>
    <t>ESCALADE</t>
  </si>
  <si>
    <t xml:space="preserve">SRX </t>
  </si>
  <si>
    <t>BUS MEDIANO</t>
  </si>
  <si>
    <t>14</t>
  </si>
  <si>
    <t>LCW1305 TH</t>
  </si>
  <si>
    <t>UT</t>
  </si>
  <si>
    <t>XE</t>
  </si>
  <si>
    <t>F-PACE</t>
  </si>
  <si>
    <t>V40</t>
  </si>
  <si>
    <t>XC70</t>
  </si>
  <si>
    <t>34401002</t>
  </si>
  <si>
    <t>34401003</t>
  </si>
  <si>
    <t>34401010</t>
  </si>
  <si>
    <t>34401004</t>
  </si>
  <si>
    <t>34401005</t>
  </si>
  <si>
    <t>34402008</t>
  </si>
  <si>
    <t>00601020</t>
  </si>
  <si>
    <t>00601005</t>
  </si>
  <si>
    <t>00601006</t>
  </si>
  <si>
    <t>00601007</t>
  </si>
  <si>
    <t>00601008</t>
  </si>
  <si>
    <t>00601018</t>
  </si>
  <si>
    <t>00601009</t>
  </si>
  <si>
    <t>00602019</t>
  </si>
  <si>
    <t>00602016</t>
  </si>
  <si>
    <t>00602017</t>
  </si>
  <si>
    <t>00601013</t>
  </si>
  <si>
    <t>00801001</t>
  </si>
  <si>
    <t>00801002</t>
  </si>
  <si>
    <t>00801003</t>
  </si>
  <si>
    <t>00801004</t>
  </si>
  <si>
    <t>00801005</t>
  </si>
  <si>
    <t>00801006</t>
  </si>
  <si>
    <t>00801007</t>
  </si>
  <si>
    <t>00801008</t>
  </si>
  <si>
    <t>00801009</t>
  </si>
  <si>
    <t>00801010</t>
  </si>
  <si>
    <t>00801011</t>
  </si>
  <si>
    <t>00801012</t>
  </si>
  <si>
    <t>00801013</t>
  </si>
  <si>
    <t>00801014</t>
  </si>
  <si>
    <t>00801015</t>
  </si>
  <si>
    <t>00801016</t>
  </si>
  <si>
    <t>00801017</t>
  </si>
  <si>
    <t>00801018</t>
  </si>
  <si>
    <t>00801020</t>
  </si>
  <si>
    <t>00801021</t>
  </si>
  <si>
    <t>00801100</t>
  </si>
  <si>
    <t>00801023</t>
  </si>
  <si>
    <t>00801024</t>
  </si>
  <si>
    <t>00801025</t>
  </si>
  <si>
    <t>00801026</t>
  </si>
  <si>
    <t>00801027</t>
  </si>
  <si>
    <t>00801028</t>
  </si>
  <si>
    <t>00801029</t>
  </si>
  <si>
    <t>00801030</t>
  </si>
  <si>
    <t>00801031</t>
  </si>
  <si>
    <t>00801032</t>
  </si>
  <si>
    <t>00801090</t>
  </si>
  <si>
    <t>00801095</t>
  </si>
  <si>
    <t>00801033</t>
  </si>
  <si>
    <t>00801034</t>
  </si>
  <si>
    <t>00801094</t>
  </si>
  <si>
    <t>00801035</t>
  </si>
  <si>
    <t>00801036</t>
  </si>
  <si>
    <t>00801037</t>
  </si>
  <si>
    <t>00801038</t>
  </si>
  <si>
    <t>00801092</t>
  </si>
  <si>
    <t>00801039</t>
  </si>
  <si>
    <t>00801040</t>
  </si>
  <si>
    <t>00801041</t>
  </si>
  <si>
    <t>00801042</t>
  </si>
  <si>
    <t>00801043</t>
  </si>
  <si>
    <t>00801044</t>
  </si>
  <si>
    <t>00801045</t>
  </si>
  <si>
    <t>00801046</t>
  </si>
  <si>
    <t>00801047</t>
  </si>
  <si>
    <t>00801048</t>
  </si>
  <si>
    <t>00801049</t>
  </si>
  <si>
    <t>00801050</t>
  </si>
  <si>
    <t>00802064</t>
  </si>
  <si>
    <t>00802065</t>
  </si>
  <si>
    <t>00802102</t>
  </si>
  <si>
    <t>00802066</t>
  </si>
  <si>
    <t>00802067</t>
  </si>
  <si>
    <t>01601001</t>
  </si>
  <si>
    <t>01605081</t>
  </si>
  <si>
    <t>01601002</t>
  </si>
  <si>
    <t>01602061</t>
  </si>
  <si>
    <t>01601008</t>
  </si>
  <si>
    <t>01605089</t>
  </si>
  <si>
    <t>01601107</t>
  </si>
  <si>
    <t>01601035</t>
  </si>
  <si>
    <t>01601037</t>
  </si>
  <si>
    <t>01601039</t>
  </si>
  <si>
    <t>01605057</t>
  </si>
  <si>
    <t>01601106</t>
  </si>
  <si>
    <t>01601041</t>
  </si>
  <si>
    <t>01602059</t>
  </si>
  <si>
    <t>01601074</t>
  </si>
  <si>
    <t>01602105</t>
  </si>
  <si>
    <t>01602114</t>
  </si>
  <si>
    <t>01602103</t>
  </si>
  <si>
    <t>02201001</t>
  </si>
  <si>
    <t>02202019</t>
  </si>
  <si>
    <t>02202021</t>
  </si>
  <si>
    <t>02801008</t>
  </si>
  <si>
    <t>02801009</t>
  </si>
  <si>
    <t>02802044</t>
  </si>
  <si>
    <t>02802043</t>
  </si>
  <si>
    <t>02801015</t>
  </si>
  <si>
    <t>02801019</t>
  </si>
  <si>
    <t>02805031</t>
  </si>
  <si>
    <t>03002134</t>
  </si>
  <si>
    <t>03002078</t>
  </si>
  <si>
    <t>03002079</t>
  </si>
  <si>
    <t>03002080</t>
  </si>
  <si>
    <t>03401001</t>
  </si>
  <si>
    <t>03401005</t>
  </si>
  <si>
    <t>03402087</t>
  </si>
  <si>
    <t>03402022</t>
  </si>
  <si>
    <t>03401010</t>
  </si>
  <si>
    <t>03402088</t>
  </si>
  <si>
    <t>03402082</t>
  </si>
  <si>
    <t>03402025</t>
  </si>
  <si>
    <t>03405080</t>
  </si>
  <si>
    <t>23102001</t>
  </si>
  <si>
    <t>23102002</t>
  </si>
  <si>
    <t>03201002</t>
  </si>
  <si>
    <t>03201004</t>
  </si>
  <si>
    <t>03202061</t>
  </si>
  <si>
    <t>03201009</t>
  </si>
  <si>
    <t>03201088</t>
  </si>
  <si>
    <t>03201015</t>
  </si>
  <si>
    <t>03201089</t>
  </si>
  <si>
    <t>03201016</t>
  </si>
  <si>
    <t>03202055</t>
  </si>
  <si>
    <t>03201022</t>
  </si>
  <si>
    <t>03202059</t>
  </si>
  <si>
    <t>03202060</t>
  </si>
  <si>
    <t>12402013</t>
  </si>
  <si>
    <t>12402010</t>
  </si>
  <si>
    <t>12401002</t>
  </si>
  <si>
    <t>12401015</t>
  </si>
  <si>
    <t>12401017</t>
  </si>
  <si>
    <t>12401014</t>
  </si>
  <si>
    <t>12401007</t>
  </si>
  <si>
    <t>12401008</t>
  </si>
  <si>
    <t>12402011</t>
  </si>
  <si>
    <t>12402012</t>
  </si>
  <si>
    <t>12402019</t>
  </si>
  <si>
    <t>12402018</t>
  </si>
  <si>
    <t>37102015</t>
  </si>
  <si>
    <t>37102013</t>
  </si>
  <si>
    <t>37102006</t>
  </si>
  <si>
    <t>37102012</t>
  </si>
  <si>
    <t>37102016</t>
  </si>
  <si>
    <t>37102008</t>
  </si>
  <si>
    <t>37105014</t>
  </si>
  <si>
    <t>37102002</t>
  </si>
  <si>
    <t>37102010</t>
  </si>
  <si>
    <t>37102011</t>
  </si>
  <si>
    <t>37102007</t>
  </si>
  <si>
    <t>37102001</t>
  </si>
  <si>
    <t>04602046</t>
  </si>
  <si>
    <t>04601003</t>
  </si>
  <si>
    <t>04601012</t>
  </si>
  <si>
    <t>04601014</t>
  </si>
  <si>
    <t>04601066</t>
  </si>
  <si>
    <t>04601019</t>
  </si>
  <si>
    <t>04602050</t>
  </si>
  <si>
    <t>04601023</t>
  </si>
  <si>
    <t>04602051</t>
  </si>
  <si>
    <t>05202006</t>
  </si>
  <si>
    <t>05202007</t>
  </si>
  <si>
    <t>05202008</t>
  </si>
  <si>
    <t>05202009</t>
  </si>
  <si>
    <t>34501033</t>
  </si>
  <si>
    <t>34501001</t>
  </si>
  <si>
    <t>34501002</t>
  </si>
  <si>
    <t>34501003</t>
  </si>
  <si>
    <t>34501004</t>
  </si>
  <si>
    <t>34501005</t>
  </si>
  <si>
    <t>34501006</t>
  </si>
  <si>
    <t>34501007</t>
  </si>
  <si>
    <t>34502021</t>
  </si>
  <si>
    <t>34502022</t>
  </si>
  <si>
    <t>34501034</t>
  </si>
  <si>
    <t>34501008</t>
  </si>
  <si>
    <t>34501009</t>
  </si>
  <si>
    <t>34501010</t>
  </si>
  <si>
    <t>34501011</t>
  </si>
  <si>
    <t>34501013</t>
  </si>
  <si>
    <t>34501014</t>
  </si>
  <si>
    <t>34501015</t>
  </si>
  <si>
    <t>34501016</t>
  </si>
  <si>
    <t>34502024</t>
  </si>
  <si>
    <t>34502025</t>
  </si>
  <si>
    <t>34502026</t>
  </si>
  <si>
    <t>34502035</t>
  </si>
  <si>
    <t>34502028</t>
  </si>
  <si>
    <t>34502029</t>
  </si>
  <si>
    <t>34502030</t>
  </si>
  <si>
    <t>34502031</t>
  </si>
  <si>
    <t>09701001</t>
  </si>
  <si>
    <t>05601002</t>
  </si>
  <si>
    <t>05601003</t>
  </si>
  <si>
    <t>05602038</t>
  </si>
  <si>
    <t>05601007</t>
  </si>
  <si>
    <t>05602041</t>
  </si>
  <si>
    <t>05801046</t>
  </si>
  <si>
    <t>05801156</t>
  </si>
  <si>
    <t>05801151</t>
  </si>
  <si>
    <t>05801047</t>
  </si>
  <si>
    <t>05801048</t>
  </si>
  <si>
    <t>05801049</t>
  </si>
  <si>
    <t>05801050</t>
  </si>
  <si>
    <t>05801051</t>
  </si>
  <si>
    <t>05801052</t>
  </si>
  <si>
    <t>05801053</t>
  </si>
  <si>
    <t>05801054</t>
  </si>
  <si>
    <t>05801055</t>
  </si>
  <si>
    <t>05801056</t>
  </si>
  <si>
    <t>05801057</t>
  </si>
  <si>
    <t>05801058</t>
  </si>
  <si>
    <t>05801059</t>
  </si>
  <si>
    <t>05801060</t>
  </si>
  <si>
    <t>05801153</t>
  </si>
  <si>
    <t>05801061</t>
  </si>
  <si>
    <t>05801062</t>
  </si>
  <si>
    <t>05801063</t>
  </si>
  <si>
    <t>05801064</t>
  </si>
  <si>
    <t>05801065</t>
  </si>
  <si>
    <t>05801066</t>
  </si>
  <si>
    <t>05801067</t>
  </si>
  <si>
    <t>05801068</t>
  </si>
  <si>
    <t>05801069</t>
  </si>
  <si>
    <t>05801070</t>
  </si>
  <si>
    <t>05801071</t>
  </si>
  <si>
    <t>05801072</t>
  </si>
  <si>
    <t>05801073</t>
  </si>
  <si>
    <t>05801150</t>
  </si>
  <si>
    <t>05801074</t>
  </si>
  <si>
    <t>05801075</t>
  </si>
  <si>
    <t>05802118</t>
  </si>
  <si>
    <t>05802119</t>
  </si>
  <si>
    <t>05802121</t>
  </si>
  <si>
    <t>05801076</t>
  </si>
  <si>
    <t>05801136</t>
  </si>
  <si>
    <t>05802155</t>
  </si>
  <si>
    <t>05802152</t>
  </si>
  <si>
    <t>05802123</t>
  </si>
  <si>
    <t>05802124</t>
  </si>
  <si>
    <t>05802125</t>
  </si>
  <si>
    <t>05802126</t>
  </si>
  <si>
    <t>05802127</t>
  </si>
  <si>
    <t>05802137</t>
  </si>
  <si>
    <t>05802128</t>
  </si>
  <si>
    <t>05802129</t>
  </si>
  <si>
    <t>05802130</t>
  </si>
  <si>
    <t>05801078</t>
  </si>
  <si>
    <t>05801079</t>
  </si>
  <si>
    <t>05801080</t>
  </si>
  <si>
    <t>05801157</t>
  </si>
  <si>
    <t>05801082</t>
  </si>
  <si>
    <t>05801083</t>
  </si>
  <si>
    <t>05801084</t>
  </si>
  <si>
    <t>05801139</t>
  </si>
  <si>
    <t>05801085</t>
  </si>
  <si>
    <t>05801087</t>
  </si>
  <si>
    <t>05801088</t>
  </si>
  <si>
    <t>05801089</t>
  </si>
  <si>
    <t>05801090</t>
  </si>
  <si>
    <t>05801091</t>
  </si>
  <si>
    <t>05801092</t>
  </si>
  <si>
    <t>05801093</t>
  </si>
  <si>
    <t>09701199</t>
  </si>
  <si>
    <t>38401002</t>
  </si>
  <si>
    <t>38401003</t>
  </si>
  <si>
    <t>38401001</t>
  </si>
  <si>
    <t>37801001</t>
  </si>
  <si>
    <t>37801002</t>
  </si>
  <si>
    <t>37801003</t>
  </si>
  <si>
    <t>06202039</t>
  </si>
  <si>
    <t>06201010</t>
  </si>
  <si>
    <t>06201012</t>
  </si>
  <si>
    <t>06202044</t>
  </si>
  <si>
    <t>06202045</t>
  </si>
  <si>
    <t>06202046</t>
  </si>
  <si>
    <t>06205089</t>
  </si>
  <si>
    <t>06401010</t>
  </si>
  <si>
    <t>06402132</t>
  </si>
  <si>
    <t>06405107</t>
  </si>
  <si>
    <t>06401020</t>
  </si>
  <si>
    <t>06401021</t>
  </si>
  <si>
    <t>06402061</t>
  </si>
  <si>
    <t>06405113</t>
  </si>
  <si>
    <t>06401135</t>
  </si>
  <si>
    <t>06402062</t>
  </si>
  <si>
    <t>06402063</t>
  </si>
  <si>
    <t>06402065</t>
  </si>
  <si>
    <t>06402066</t>
  </si>
  <si>
    <t>06402067</t>
  </si>
  <si>
    <t>06401029</t>
  </si>
  <si>
    <t>06401036</t>
  </si>
  <si>
    <t>06401037</t>
  </si>
  <si>
    <t>06402070</t>
  </si>
  <si>
    <t>06801022</t>
  </si>
  <si>
    <t>06801001</t>
  </si>
  <si>
    <t>06801002</t>
  </si>
  <si>
    <t>06801003</t>
  </si>
  <si>
    <t>06801004</t>
  </si>
  <si>
    <t>06801005</t>
  </si>
  <si>
    <t>06801006</t>
  </si>
  <si>
    <t>06801007</t>
  </si>
  <si>
    <t>06801008</t>
  </si>
  <si>
    <t>06801009</t>
  </si>
  <si>
    <t>06801010</t>
  </si>
  <si>
    <t>06801011</t>
  </si>
  <si>
    <t>06801013</t>
  </si>
  <si>
    <t>06801014</t>
  </si>
  <si>
    <t>06802018</t>
  </si>
  <si>
    <t>06801015</t>
  </si>
  <si>
    <t>06801016</t>
  </si>
  <si>
    <t>06802019</t>
  </si>
  <si>
    <t>07802012</t>
  </si>
  <si>
    <t>07802015</t>
  </si>
  <si>
    <t>07801011</t>
  </si>
  <si>
    <t>08001002</t>
  </si>
  <si>
    <t>08002014</t>
  </si>
  <si>
    <t>08002011</t>
  </si>
  <si>
    <t>08001018</t>
  </si>
  <si>
    <t>08002019</t>
  </si>
  <si>
    <t>08001003</t>
  </si>
  <si>
    <t>08002020</t>
  </si>
  <si>
    <t>08001004</t>
  </si>
  <si>
    <t>08001012</t>
  </si>
  <si>
    <t>08002012</t>
  </si>
  <si>
    <t>08002013</t>
  </si>
  <si>
    <t>08001013</t>
  </si>
  <si>
    <t>08201001</t>
  </si>
  <si>
    <t>08201002</t>
  </si>
  <si>
    <t>08201003</t>
  </si>
  <si>
    <t>08201004</t>
  </si>
  <si>
    <t>08201005</t>
  </si>
  <si>
    <t>08201006</t>
  </si>
  <si>
    <t>08201008</t>
  </si>
  <si>
    <t>08201012</t>
  </si>
  <si>
    <t>08201009</t>
  </si>
  <si>
    <t>08501001</t>
  </si>
  <si>
    <t>08501002</t>
  </si>
  <si>
    <t>08501003</t>
  </si>
  <si>
    <t>08602019</t>
  </si>
  <si>
    <t>08601013</t>
  </si>
  <si>
    <t>08601014</t>
  </si>
  <si>
    <t>08602021</t>
  </si>
  <si>
    <t>08601016</t>
  </si>
  <si>
    <t>08602022</t>
  </si>
  <si>
    <t>08601018</t>
  </si>
  <si>
    <t>08801001</t>
  </si>
  <si>
    <t>08801003</t>
  </si>
  <si>
    <t>08802119</t>
  </si>
  <si>
    <t>08801005</t>
  </si>
  <si>
    <t>08801131</t>
  </si>
  <si>
    <t>08801132</t>
  </si>
  <si>
    <t>08802028</t>
  </si>
  <si>
    <t>08802030</t>
  </si>
  <si>
    <t>08801129</t>
  </si>
  <si>
    <t>08801021</t>
  </si>
  <si>
    <t>08802041</t>
  </si>
  <si>
    <t>08802042</t>
  </si>
  <si>
    <t>09002014</t>
  </si>
  <si>
    <t>09001027</t>
  </si>
  <si>
    <t>09001034</t>
  </si>
  <si>
    <t>09002048</t>
  </si>
  <si>
    <t>09002049</t>
  </si>
  <si>
    <t>09002056</t>
  </si>
  <si>
    <t>09005057</t>
  </si>
  <si>
    <t>09002066</t>
  </si>
  <si>
    <t>09002084</t>
  </si>
  <si>
    <t>09001084</t>
  </si>
  <si>
    <t>09002087</t>
  </si>
  <si>
    <t>09005102</t>
  </si>
  <si>
    <t>09005105</t>
  </si>
  <si>
    <t>09002108</t>
  </si>
  <si>
    <t>09001112</t>
  </si>
  <si>
    <t>09205039</t>
  </si>
  <si>
    <t>09201006</t>
  </si>
  <si>
    <t>09202026</t>
  </si>
  <si>
    <t>09201012</t>
  </si>
  <si>
    <t>09201050</t>
  </si>
  <si>
    <t>09201014</t>
  </si>
  <si>
    <t>09205041</t>
  </si>
  <si>
    <t>09201017</t>
  </si>
  <si>
    <t>09201019</t>
  </si>
  <si>
    <t>09201020</t>
  </si>
  <si>
    <t>09202031</t>
  </si>
  <si>
    <t>09202032</t>
  </si>
  <si>
    <t>09201024</t>
  </si>
  <si>
    <t>09401029</t>
  </si>
  <si>
    <t>09401075</t>
  </si>
  <si>
    <t>09401032</t>
  </si>
  <si>
    <t>09401033</t>
  </si>
  <si>
    <t>09401034</t>
  </si>
  <si>
    <t>09401035</t>
  </si>
  <si>
    <t>09401036</t>
  </si>
  <si>
    <t>09401055</t>
  </si>
  <si>
    <t>09402078</t>
  </si>
  <si>
    <t>09401038</t>
  </si>
  <si>
    <t>09402049</t>
  </si>
  <si>
    <t>09402050</t>
  </si>
  <si>
    <t>09402079</t>
  </si>
  <si>
    <t>09402080</t>
  </si>
  <si>
    <t>04001005</t>
  </si>
  <si>
    <t>04001006</t>
  </si>
  <si>
    <t>04001007</t>
  </si>
  <si>
    <t>04001008</t>
  </si>
  <si>
    <t>04001010</t>
  </si>
  <si>
    <t>04001013</t>
  </si>
  <si>
    <t>04002014</t>
  </si>
  <si>
    <t>01201001</t>
  </si>
  <si>
    <t>01201002</t>
  </si>
  <si>
    <t>01201003</t>
  </si>
  <si>
    <t>01201004</t>
  </si>
  <si>
    <t>01201007</t>
  </si>
  <si>
    <t>01201010</t>
  </si>
  <si>
    <t>01201012</t>
  </si>
  <si>
    <t>01202008</t>
  </si>
  <si>
    <t>01202009</t>
  </si>
  <si>
    <t>01214011</t>
  </si>
  <si>
    <t>01201013</t>
  </si>
  <si>
    <t>- Revisado y trámite de placa Gratis, aplica únicamente en el Centro Autos Sura, la póliza debe mantener sus pagos al día.                                                                                                                      - Beneficio ENTREGUE LAS LLAVES. Servicio ILIMITADO de conductor designado. (según área de cobertura, ver endoso).- Auto de alquiler por colisión o vuelco similar al auto asegurado, siempre y cuando su valor no exceda la suma asegurada contratado en la póliza, 15 días máximos. 
- Servicio de Grúa por colisión hasta B/.400.00 en el sitio, la diferencia es por reembolso al momento de presentar el siniestro y por desperfectos mecánicos máximo B/. 300.00 por evento. (Cobertura Nacional)
- Muerte accidental para el Asegurado B/.15,000.00, dentro del vehículo asegurado.
- Adelanto de Gastos Funerarios B/.1,500.00 en caso de fallecimiento del conductor. 
- Muerte accidental B/. 2,000.00 a cada pasajero, hasta un máximo de B/.8,000.00 por accidente.
- Bajo la cobertura de comprensivo (robo con forzamiento), se cubren los objetos personales que estén dentro del vehículo asegurado, hasta un límite máximo de B/.300.00 por evento, previa presentación de la denuncia en la autoridad competente. (excluye joyas y valores).
- Cobertura extraterritorial a Costa Rica por un mes, previa notificación a la compañía.
- 100% de reembolso del deducible en caso de no culpabilidad previa presentación de la resolución del tránsito.
- Descuento de un 30% en cualquier póliza Multiriesgo Residencial.
- No depreciación el primer año para autos nuevos, en caso de pérdida total.
- No deducible para pérdidas totales en los casos que el conductor sea mujer mayor de 25 años, debe haber resolución de tránsito para que aplique. 
- Debido al suministro incorrecto de combustible en una estación de gasolina, se reembolsará los gastos incurridos en la reparación de los daños mecánicos directos ocurridos al vehículo, hasta por un límite de B/.500.00.</t>
  </si>
  <si>
    <t>ENDOSO FULL EXTRAS</t>
  </si>
  <si>
    <t>ENDOSO FULL EXTRAS PREMIUM</t>
  </si>
  <si>
    <t>ENDOSO</t>
  </si>
  <si>
    <t>Century Tower</t>
  </si>
  <si>
    <t>Centro Autos Sura</t>
  </si>
  <si>
    <t>COTIZACIÓN DE AUTOS PARTICULARES</t>
  </si>
  <si>
    <t>Recargo por historial de tránsito</t>
  </si>
  <si>
    <t>MERCEDES_BENZ</t>
  </si>
  <si>
    <t>LAND_ROVER</t>
  </si>
  <si>
    <t>A,B,C</t>
  </si>
  <si>
    <t>COL</t>
  </si>
  <si>
    <t>COM</t>
  </si>
  <si>
    <t>MU-X</t>
  </si>
  <si>
    <t>- Revisado vehicular gratuito, en el Centro Autos Sura, siempre y cuando la póliza mantenga sus pagos al día.
- Auto de alquiler tipo sedan compacto por colisión vuelco, 10 días máximo.
- Muerte accidental para el asegurado B/.10,000.00. dentro del vehículo asegurado.
- Muerte Accidental B/.2,000.00 a cada pasajero, hasta un máximo de B/.8,000.00 por accidente. 
- Bajo la cobertura de comprensivo (robo con forzamiento) se cubren los objetos personales que estén dentro del vehículo  asegurado, hasta un límite máximo de B/.150.00 por evento. (Excluye joyas y valores).
- Cobertura extraterritorial a Costa Rica por un mes sin costo, previa notificación a la compañía.
- Descuento especial del 30% al contratar su póliza Multiriesgo Residencial.
- No depreciación el primer año para autos nuevos en caso de perdida total. 
- 100% de reembolso del deducible en caso de no culpabilidad previa presentación de la resolución del tránsito.
- Beneficio ENTREGUE LAS LLAVES. Servicio ILIMITADO de conductor designado. (según área de cobertura, ver endoso).</t>
  </si>
  <si>
    <t>- Servicio oportuno de socorro S.O.S. con asistencia mundial conforme el anexo (Auxilio Vial Básico: Cambio de Llantas, Cerrajero, Envío de Gasolina, Paso de Corriente, otros).
- Servicio de emergencia (ambulancia) las 24 horas del día.
- Servicio de Grúa por Colisión, desperfectos mecánicos máximo B/.150.00.  por evento.
- Reembolso por Auto de alquiler de B/.30.00 diarios por 30 días en caso de robo máximo B/.900.00.
- Defensa Penal hasta un máximo de B/.500.00.
- Asistencia Legal sin costo.
- En caso de una colisión donde el conductor sea mujer mayor de 25 años, se le otorgará un 50% de descuento sobre el Deducible.
- Se cubre remolque así no esté declarado (sólo aplica para responsabilidad civil) y no se esté utilizando para fines comerciales.
- Responsabilidad civil de auto sustituto, previa notificación a la compañía, sujeto a comprobación y siempre que el auto sustituto no sea propiedad del asegurado.
- Descuentos con proveedores para la instalación de Inmobilizer y alarma.
Limitaciones:  En caso de colisión o vuelco cuando el conductor sea menor de 22 años y tenga cobertura, el deducible que se aplicará tendrá un recargo del 50% sobre el deducible indicado en las condiciones particulares. Este recargo no aplica si el menor de 22 años es el Asegurado nombrado en la póliza.</t>
  </si>
  <si>
    <t>- Servicio oportuno de socorro S.O.S. con asistencia mundial conforme el anexo (Auxilio Vial Básico: Cambio de Llantas, Cerrajero, Envío de Gasolina, Paso de Corriente, otros).
- Servicio de emergencia (ambulancia) las 24 horas del día.
- Servicio de Grúa por Colisión, desperfectos mecánicos máximo B/.150.00.  por evento.
- Reembolso por Auto de Alquiler de B/.30.00 diarios por 30 días en caso de robo maximo B/.900.00.
- Defensa Penal hasta un máximo de B/.500.00.
- Asistencia Legal sin costo.
- En caso de una colisión donde el conductor sea mujer mayor de 25 años, se le otorgará un 50% de descuento sobre el deducible.
- Se cubre remolque así no esté declarado (sólo aplica para responsabilidad civil) y no se esté utilizando para fines comerciales.
- Responsabilidad civil de auto sustituto, previa notificación a la compañía, sujeto a comprobación y siempre que el auto sustituto no sea propiedad del asegurado.
- Descuentos con proveedores para la instalación de Inmobilizer y alarma.
Limitaciones:  En caso de colisión o vuelco cuando el conductor sea menor de 22 años y tenga cobertura, el deducible que se aplicará tendrá un recargo del 50% sobre el deducible indicado en las condiciones particulares. Este recargo no aplica si el menor de 22 años es el Asegurado nombrado en la póliza.</t>
  </si>
  <si>
    <t>EL PRIMER AÑO*</t>
  </si>
  <si>
    <t>*Al renovar la póliza los endosos tendrán el precio estándar de B/.25.00 el endoso Full Extras y B/.79.50 el endoso Full Extras Premium.</t>
  </si>
  <si>
    <r>
      <rPr>
        <b/>
        <sz val="22"/>
        <rFont val="Calibri"/>
        <family val="2"/>
      </rPr>
      <t xml:space="preserve">                                      </t>
    </r>
    <r>
      <rPr>
        <sz val="20"/>
        <rFont val="Calibri"/>
        <family val="2"/>
      </rPr>
      <t>BENEFICIOS EN EL CENTRO AUTOS SURA</t>
    </r>
    <r>
      <rPr>
        <b/>
        <sz val="12"/>
        <rFont val="Calibri"/>
        <family val="2"/>
      </rPr>
      <t xml:space="preserve">
                                                   </t>
    </r>
    <r>
      <rPr>
        <sz val="16"/>
        <rFont val="Calibri"/>
        <family val="2"/>
      </rPr>
      <t>PÓLIZAS DE AUTO CON ENDOSOS FULL EXTRAS Y FULL EXTRAS PREMIUM</t>
    </r>
    <r>
      <rPr>
        <b/>
        <sz val="12"/>
        <rFont val="Calibri"/>
        <family val="2"/>
      </rPr>
      <t xml:space="preserve">
</t>
    </r>
    <r>
      <rPr>
        <b/>
        <sz val="16"/>
        <rFont val="Calibri"/>
        <family val="2"/>
      </rPr>
      <t>SERVICIOS GRATUITOS – CENTRO AUTOS SURA</t>
    </r>
    <r>
      <rPr>
        <b/>
        <sz val="12"/>
        <rFont val="Calibri"/>
        <family val="2"/>
      </rPr>
      <t xml:space="preserve">
Al asegurar tu automóvil con la póliza de Seguros Sura cuentas con servicios para tu auto completamente GRATIS, como:</t>
    </r>
    <r>
      <rPr>
        <sz val="12"/>
        <rFont val="Calibri"/>
        <family val="2"/>
      </rPr>
      <t xml:space="preserve">
- Revisado Vehicular al realizarlo en el Centro Autos Sura.                                                                                                                                                                                                - Trámite de Placa (Gratis para pólizas con endoso Full Extras Premium)
- Revisión de Frenos
- Revisión de Viaje
- Revisión de Carga de Batería
- Cambio de Llantas al comprarlas en el Centro Autos Sura
- Cambio de Batería al comprarla en  el Centro Autos Sura
- Diagnóstico de Compra y Venta (el primer diagnóstico es gratis)
- Envío de Baterías llamando a nuestras líneas de asistencia 800-8888 0 800-7872
</t>
    </r>
    <r>
      <rPr>
        <sz val="18"/>
        <rFont val="Calibri"/>
        <family val="2"/>
      </rPr>
      <t xml:space="preserve">
</t>
    </r>
    <r>
      <rPr>
        <b/>
        <sz val="16"/>
        <rFont val="Calibri"/>
        <family val="2"/>
      </rPr>
      <t>SERVICIOS CON PRECIOS ESPECIALES – CENTRO AUTOS SURA</t>
    </r>
    <r>
      <rPr>
        <b/>
        <sz val="12"/>
        <rFont val="Calibri"/>
        <family val="2"/>
      </rPr>
      <t xml:space="preserve">
Adicional a los servicios gratuitos te ofrecemos otros servicios para el cuidado de tu auto, a excelentes precios:</t>
    </r>
    <r>
      <rPr>
        <sz val="12"/>
        <rFont val="Calibri"/>
        <family val="2"/>
      </rPr>
      <t xml:space="preserve">
- Trámite de Placa a precio preferencial (Pólizas con endoso Full Extras/Entregue las Llaves)                                                                                                                                     - Alineación de Dirección Sencilla y Completa
- Balanceo Electrónico de Llantas
- Limpieza de Frenos
- Mantenimiento Básico y Completo para Sedanes y SUV
- Reemplazo de Líquido de Dirección
- Reemplazo de Líquido de Frenos
- Reemplazo de Tacos
- Reemplazo de Terminales
</t>
    </r>
    <r>
      <rPr>
        <sz val="8"/>
        <rFont val="Calibri"/>
        <family val="2"/>
      </rPr>
      <t xml:space="preserve"> </t>
    </r>
  </si>
  <si>
    <t>CX3</t>
  </si>
  <si>
    <t>203</t>
  </si>
  <si>
    <t>BT-50</t>
  </si>
  <si>
    <t>RLX</t>
  </si>
  <si>
    <t>S-CROSS</t>
  </si>
  <si>
    <t>FIGO</t>
  </si>
  <si>
    <t>171</t>
  </si>
  <si>
    <t>F150</t>
  </si>
  <si>
    <t>RANGER</t>
  </si>
  <si>
    <t>SUPER DUTY</t>
  </si>
  <si>
    <t>EVEREST</t>
  </si>
  <si>
    <t>EQUINOX</t>
  </si>
  <si>
    <t xml:space="preserve"> </t>
  </si>
  <si>
    <t>469</t>
  </si>
  <si>
    <t>MKC</t>
  </si>
  <si>
    <t>MKZ</t>
  </si>
  <si>
    <t>MKS</t>
  </si>
  <si>
    <t>JOHN COOPER WORKS</t>
  </si>
  <si>
    <t>MASERATI</t>
  </si>
  <si>
    <t>357</t>
  </si>
  <si>
    <t>LEVANTE</t>
  </si>
  <si>
    <t>GHIBLI</t>
  </si>
  <si>
    <t>QUATTROPORTE</t>
  </si>
  <si>
    <t>06402133</t>
  </si>
  <si>
    <t>KICKS</t>
  </si>
  <si>
    <t>133</t>
  </si>
  <si>
    <t>BALENO</t>
  </si>
  <si>
    <t>08801010</t>
  </si>
  <si>
    <t>RUSH</t>
  </si>
  <si>
    <t>09002118</t>
  </si>
  <si>
    <t>COBERTURA SOAT</t>
  </si>
  <si>
    <t>* El pago de las 10 Cuotas VISA / ACH seran de la siguiente forma:</t>
  </si>
  <si>
    <t>Op.1-&gt; 9 cuotas por:</t>
  </si>
  <si>
    <t>y la última letra de:</t>
  </si>
  <si>
    <t>Total de pago de las 10 Cuotas VISA / ACH:</t>
  </si>
  <si>
    <t>Op.2-&gt; 9 cuotas por:</t>
  </si>
  <si>
    <t>Op.3-&gt; 9 cuotas por:</t>
  </si>
  <si>
    <t>BEAT</t>
  </si>
  <si>
    <t>AGYA</t>
  </si>
  <si>
    <t>AS-C0418</t>
  </si>
  <si>
    <t>Lesiones Corporales               5,000.00 / 10000</t>
  </si>
  <si>
    <t>Daños a la Propiedad Ajena        5,000.00</t>
  </si>
  <si>
    <t>111</t>
  </si>
  <si>
    <t>Los límites de responsabilidad de la Cobertura Soat son los siguientes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</si>
</sst>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180A]d&quot; de &quot;mmmm&quot; de &quot;yyyy;@"/>
    <numFmt numFmtId="166" formatCode="_(&quot;B/.&quot;* #,##0.00_);_(&quot;B/.&quot;* \(#,##0.00\);_(&quot;B/.&quot;* &quot;-&quot;??_);_(@_)"/>
    <numFmt numFmtId="167" formatCode="_(* #,##0_);_(* \(#,##0\);_(* &quot;-&quot;??_);_(@_)"/>
  </numFmts>
  <fonts count="56" x14ac:knownFonts="1">
    <font>
      <sz val="11"/>
      <color theme="1"/>
      <name val="Calibri"/>
      <family val="2"/>
      <scheme val="minor"/>
    </font>
    <font>
      <sz val="11"/>
      <color theme="1"/>
      <name val="Calibri"/>
      <family val="2"/>
      <scheme val="minor"/>
    </font>
    <font>
      <sz val="10"/>
      <name val="Arial"/>
      <family val="2"/>
    </font>
    <font>
      <sz val="10"/>
      <name val="Calibri"/>
      <family val="2"/>
    </font>
    <font>
      <sz val="14"/>
      <color indexed="56"/>
      <name val="Calibri"/>
      <family val="2"/>
    </font>
    <font>
      <b/>
      <sz val="10"/>
      <name val="Calibri"/>
      <family val="2"/>
    </font>
    <font>
      <sz val="9"/>
      <name val="Calibri"/>
      <family val="2"/>
    </font>
    <font>
      <sz val="11"/>
      <name val="Calibri"/>
      <family val="2"/>
      <scheme val="minor"/>
    </font>
    <font>
      <sz val="16"/>
      <color indexed="56"/>
      <name val="Calibri"/>
      <family val="2"/>
    </font>
    <font>
      <b/>
      <sz val="10"/>
      <color theme="0"/>
      <name val="Calibri"/>
      <family val="2"/>
    </font>
    <font>
      <sz val="9"/>
      <name val="Calibri"/>
      <family val="2"/>
      <scheme val="minor"/>
    </font>
    <font>
      <sz val="16"/>
      <name val="Calibri"/>
      <family val="2"/>
    </font>
    <font>
      <b/>
      <sz val="11"/>
      <name val="Calibri"/>
      <family val="2"/>
    </font>
    <font>
      <sz val="10"/>
      <name val="Calibri"/>
      <family val="2"/>
      <scheme val="minor"/>
    </font>
    <font>
      <sz val="11"/>
      <name val="Calibri"/>
      <family val="2"/>
    </font>
    <font>
      <sz val="12"/>
      <name val="Calibri"/>
      <family val="2"/>
      <scheme val="minor"/>
    </font>
    <font>
      <sz val="12"/>
      <color rgb="FFFF0000"/>
      <name val="Calibri"/>
      <family val="2"/>
    </font>
    <font>
      <b/>
      <sz val="10"/>
      <color theme="0"/>
      <name val="Calibri"/>
      <family val="2"/>
      <scheme val="minor"/>
    </font>
    <font>
      <sz val="9"/>
      <color theme="1"/>
      <name val="Calibri"/>
      <family val="2"/>
      <scheme val="minor"/>
    </font>
    <font>
      <b/>
      <sz val="12"/>
      <name val="Calibri"/>
      <family val="2"/>
      <scheme val="minor"/>
    </font>
    <font>
      <b/>
      <sz val="11"/>
      <name val="Calibri"/>
      <family val="2"/>
      <scheme val="minor"/>
    </font>
    <font>
      <b/>
      <sz val="10"/>
      <name val="Calibri"/>
      <family val="2"/>
      <scheme val="minor"/>
    </font>
    <font>
      <b/>
      <sz val="9"/>
      <name val="Calibri"/>
      <family val="2"/>
    </font>
    <font>
      <sz val="11"/>
      <color indexed="56"/>
      <name val="Calibri"/>
      <family val="2"/>
    </font>
    <font>
      <b/>
      <sz val="9"/>
      <name val="Calibri"/>
      <family val="2"/>
      <scheme val="minor"/>
    </font>
    <font>
      <sz val="10"/>
      <color theme="0"/>
      <name val="Calibri"/>
      <family val="2"/>
    </font>
    <font>
      <b/>
      <sz val="11"/>
      <color theme="0"/>
      <name val="Calibri"/>
      <family val="2"/>
    </font>
    <font>
      <sz val="11"/>
      <color indexed="8"/>
      <name val="Calibri"/>
      <family val="2"/>
      <charset val="1"/>
    </font>
    <font>
      <b/>
      <sz val="11"/>
      <color theme="1"/>
      <name val="Calibri"/>
      <family val="2"/>
      <scheme val="minor"/>
    </font>
    <font>
      <sz val="11"/>
      <color theme="0"/>
      <name val="Calibri"/>
      <family val="2"/>
      <scheme val="minor"/>
    </font>
    <font>
      <sz val="10"/>
      <color theme="1"/>
      <name val="Calibri"/>
      <family val="2"/>
      <scheme val="minor"/>
    </font>
    <font>
      <sz val="12"/>
      <color theme="0"/>
      <name val="Calibri"/>
      <family val="2"/>
      <scheme val="minor"/>
    </font>
    <font>
      <sz val="14"/>
      <color theme="0"/>
      <name val="Calibri"/>
      <family val="2"/>
      <scheme val="minor"/>
    </font>
    <font>
      <sz val="10"/>
      <color theme="0"/>
      <name val="Calibri"/>
      <family val="2"/>
      <scheme val="minor"/>
    </font>
    <font>
      <b/>
      <sz val="11"/>
      <color rgb="FF0070C0"/>
      <name val="Calibri"/>
      <family val="2"/>
      <scheme val="minor"/>
    </font>
    <font>
      <b/>
      <sz val="9"/>
      <color theme="0"/>
      <name val="Calibri"/>
      <family val="2"/>
    </font>
    <font>
      <sz val="12"/>
      <name val="Calibri"/>
      <family val="2"/>
    </font>
    <font>
      <b/>
      <sz val="22"/>
      <name val="Calibri"/>
      <family val="2"/>
    </font>
    <font>
      <b/>
      <sz val="12"/>
      <name val="Calibri"/>
      <family val="2"/>
    </font>
    <font>
      <sz val="18"/>
      <name val="Calibri"/>
      <family val="2"/>
    </font>
    <font>
      <sz val="8"/>
      <name val="Calibri"/>
      <family val="2"/>
    </font>
    <font>
      <b/>
      <sz val="16"/>
      <name val="Calibri"/>
      <family val="2"/>
    </font>
    <font>
      <sz val="20"/>
      <name val="Calibri"/>
      <family val="2"/>
    </font>
    <font>
      <b/>
      <sz val="11"/>
      <color indexed="56"/>
      <name val="Calibri"/>
      <family val="2"/>
    </font>
    <font>
      <sz val="11"/>
      <color theme="0"/>
      <name val="Calibri"/>
      <family val="2"/>
    </font>
    <font>
      <sz val="12"/>
      <color indexed="56"/>
      <name val="Calibri"/>
      <family val="2"/>
    </font>
    <font>
      <sz val="10"/>
      <color theme="1"/>
      <name val="Calibri"/>
      <family val="2"/>
    </font>
    <font>
      <sz val="16"/>
      <color theme="1"/>
      <name val="Calibri"/>
      <family val="2"/>
    </font>
    <font>
      <b/>
      <sz val="10"/>
      <color theme="1"/>
      <name val="Calibri"/>
      <family val="2"/>
    </font>
    <font>
      <b/>
      <sz val="9"/>
      <color theme="1"/>
      <name val="Calibri"/>
      <family val="2"/>
    </font>
    <font>
      <sz val="9"/>
      <color theme="1"/>
      <name val="Calibri"/>
      <family val="2"/>
    </font>
    <font>
      <b/>
      <sz val="10"/>
      <color theme="1"/>
      <name val="Calibri"/>
      <family val="2"/>
      <scheme val="minor"/>
    </font>
    <font>
      <sz val="9"/>
      <color theme="1"/>
      <name val="Arial"/>
      <family val="2"/>
    </font>
    <font>
      <b/>
      <sz val="9"/>
      <color theme="1"/>
      <name val="Arial"/>
      <family val="2"/>
    </font>
    <font>
      <sz val="10"/>
      <color theme="1"/>
      <name val="Arial"/>
      <family val="2"/>
    </font>
    <font>
      <b/>
      <sz val="10.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79998168889431442"/>
        <bgColor indexed="64"/>
      </patternFill>
    </fill>
  </fills>
  <borders count="14">
    <border>
      <left/>
      <right/>
      <top/>
      <bottom/>
      <diagonal/>
    </border>
    <border>
      <left/>
      <right/>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style="thin">
        <color theme="0" tint="-0.14999847407452621"/>
      </top>
      <bottom/>
      <diagonal/>
    </border>
    <border>
      <left/>
      <right/>
      <top/>
      <bottom style="thin">
        <color theme="0" tint="-0.249977111117893"/>
      </bottom>
      <diagonal/>
    </border>
    <border>
      <left/>
      <right/>
      <top style="thin">
        <color theme="0" tint="-0.249977111117893"/>
      </top>
      <bottom/>
      <diagonal/>
    </border>
  </borders>
  <cellStyleXfs count="20">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7" fillId="0" borderId="0"/>
    <xf numFmtId="43" fontId="2" fillId="0" borderId="0" applyFont="0" applyFill="0" applyBorder="0" applyAlignment="0" applyProtection="0"/>
    <xf numFmtId="43" fontId="1"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9"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05">
    <xf numFmtId="0" fontId="0" fillId="0" borderId="0" xfId="0"/>
    <xf numFmtId="0" fontId="3" fillId="2" borderId="0" xfId="3" applyFont="1" applyFill="1" applyAlignment="1" applyProtection="1">
      <alignment vertical="center"/>
    </xf>
    <xf numFmtId="0" fontId="3" fillId="2" borderId="0" xfId="3" applyFont="1" applyFill="1" applyBorder="1" applyAlignment="1" applyProtection="1">
      <alignment vertical="center"/>
    </xf>
    <xf numFmtId="0" fontId="4" fillId="3" borderId="0" xfId="3" applyFont="1" applyFill="1" applyBorder="1" applyAlignment="1" applyProtection="1">
      <alignment vertical="center" wrapText="1"/>
    </xf>
    <xf numFmtId="0" fontId="2" fillId="3" borderId="0" xfId="3" applyFont="1" applyFill="1" applyBorder="1" applyAlignment="1" applyProtection="1">
      <alignment horizontal="left" vertical="top"/>
    </xf>
    <xf numFmtId="0" fontId="2" fillId="3" borderId="0" xfId="3" applyFill="1" applyBorder="1" applyProtection="1"/>
    <xf numFmtId="0" fontId="4" fillId="3" borderId="1" xfId="3" applyFont="1" applyFill="1" applyBorder="1" applyAlignment="1" applyProtection="1">
      <alignment vertical="center" wrapText="1"/>
    </xf>
    <xf numFmtId="0" fontId="2" fillId="3" borderId="1" xfId="3" applyFill="1" applyBorder="1" applyProtection="1"/>
    <xf numFmtId="0" fontId="3" fillId="2" borderId="0" xfId="3" applyFont="1" applyFill="1" applyAlignment="1" applyProtection="1">
      <alignment vertical="center"/>
      <protection hidden="1"/>
    </xf>
    <xf numFmtId="0" fontId="3" fillId="2" borderId="0" xfId="3" applyFont="1" applyFill="1" applyBorder="1" applyAlignment="1" applyProtection="1">
      <alignment vertical="center"/>
      <protection hidden="1"/>
    </xf>
    <xf numFmtId="0" fontId="3" fillId="3" borderId="0" xfId="3" applyFont="1" applyFill="1" applyAlignment="1" applyProtection="1">
      <alignment vertical="center"/>
    </xf>
    <xf numFmtId="0" fontId="11" fillId="3" borderId="0" xfId="3" applyFont="1" applyFill="1" applyBorder="1" applyAlignment="1" applyProtection="1">
      <alignment vertical="center"/>
      <protection hidden="1"/>
    </xf>
    <xf numFmtId="0" fontId="3" fillId="3" borderId="0" xfId="3" applyFont="1" applyFill="1" applyAlignment="1" applyProtection="1">
      <alignment vertical="center"/>
      <protection hidden="1"/>
    </xf>
    <xf numFmtId="0" fontId="14" fillId="3" borderId="0" xfId="3" applyFont="1" applyFill="1" applyBorder="1" applyAlignment="1" applyProtection="1">
      <alignment horizontal="center" vertical="center"/>
      <protection hidden="1"/>
    </xf>
    <xf numFmtId="0" fontId="14" fillId="3" borderId="0" xfId="3" applyFont="1" applyFill="1" applyBorder="1" applyAlignment="1" applyProtection="1">
      <alignment horizontal="left" vertical="center"/>
      <protection hidden="1"/>
    </xf>
    <xf numFmtId="0" fontId="3" fillId="3" borderId="0" xfId="3" applyFont="1" applyFill="1" applyBorder="1" applyAlignment="1" applyProtection="1">
      <alignment vertical="center"/>
      <protection hidden="1"/>
    </xf>
    <xf numFmtId="0" fontId="15" fillId="3" borderId="0" xfId="3" applyFont="1" applyFill="1" applyBorder="1" applyAlignment="1" applyProtection="1">
      <alignment vertical="center"/>
    </xf>
    <xf numFmtId="0" fontId="15" fillId="3" borderId="0" xfId="3" applyFont="1" applyFill="1" applyAlignment="1" applyProtection="1">
      <alignment vertical="center"/>
    </xf>
    <xf numFmtId="0" fontId="5" fillId="3" borderId="0" xfId="3" applyFont="1" applyFill="1" applyBorder="1" applyAlignment="1" applyProtection="1">
      <alignment vertical="center"/>
      <protection hidden="1"/>
    </xf>
    <xf numFmtId="0" fontId="16" fillId="3" borderId="0" xfId="3" applyFont="1" applyFill="1" applyBorder="1" applyAlignment="1" applyProtection="1">
      <alignment vertical="center"/>
      <protection hidden="1"/>
    </xf>
    <xf numFmtId="49" fontId="7" fillId="3" borderId="8" xfId="3" applyNumberFormat="1" applyFont="1" applyFill="1" applyBorder="1" applyAlignment="1" applyProtection="1">
      <alignment vertical="center"/>
    </xf>
    <xf numFmtId="49" fontId="7" fillId="3" borderId="9" xfId="3" applyNumberFormat="1" applyFont="1" applyFill="1" applyBorder="1" applyAlignment="1" applyProtection="1">
      <alignment vertical="center"/>
    </xf>
    <xf numFmtId="0" fontId="13" fillId="3" borderId="0" xfId="3" applyFont="1" applyFill="1" applyAlignment="1" applyProtection="1">
      <alignment vertical="center"/>
    </xf>
    <xf numFmtId="0" fontId="3" fillId="3" borderId="0" xfId="3" applyFont="1" applyFill="1" applyBorder="1" applyAlignment="1" applyProtection="1">
      <alignment vertical="center"/>
    </xf>
    <xf numFmtId="0" fontId="13" fillId="3" borderId="0" xfId="3" applyFont="1" applyFill="1" applyBorder="1" applyAlignment="1" applyProtection="1">
      <alignment vertical="center"/>
    </xf>
    <xf numFmtId="49" fontId="17" fillId="4" borderId="0" xfId="3" applyNumberFormat="1" applyFont="1" applyFill="1" applyBorder="1" applyAlignment="1" applyProtection="1">
      <alignment vertical="center"/>
    </xf>
    <xf numFmtId="0" fontId="13" fillId="6" borderId="0" xfId="3" applyFont="1" applyFill="1" applyBorder="1" applyAlignment="1" applyProtection="1">
      <alignment vertical="center"/>
    </xf>
    <xf numFmtId="0" fontId="13" fillId="6" borderId="0" xfId="3" applyFont="1" applyFill="1" applyBorder="1" applyAlignment="1" applyProtection="1">
      <alignment vertical="center" wrapText="1"/>
      <protection hidden="1"/>
    </xf>
    <xf numFmtId="0" fontId="20" fillId="5" borderId="0" xfId="3" applyFont="1" applyFill="1" applyBorder="1" applyAlignment="1" applyProtection="1">
      <alignment vertical="center" wrapText="1"/>
    </xf>
    <xf numFmtId="4" fontId="20" fillId="5" borderId="0" xfId="3" applyNumberFormat="1" applyFont="1" applyFill="1" applyBorder="1" applyAlignment="1" applyProtection="1">
      <alignment vertical="center" wrapText="1"/>
    </xf>
    <xf numFmtId="4" fontId="21" fillId="3" borderId="0" xfId="3" applyNumberFormat="1" applyFont="1" applyFill="1" applyBorder="1" applyAlignment="1" applyProtection="1">
      <alignment vertical="center" wrapText="1"/>
    </xf>
    <xf numFmtId="0" fontId="5" fillId="2" borderId="0" xfId="3" applyFont="1" applyFill="1" applyBorder="1" applyAlignment="1" applyProtection="1">
      <alignment vertical="center"/>
    </xf>
    <xf numFmtId="0" fontId="13" fillId="5" borderId="0" xfId="3" applyFont="1" applyFill="1" applyBorder="1" applyAlignment="1" applyProtection="1">
      <alignment vertical="center" wrapText="1"/>
      <protection hidden="1"/>
    </xf>
    <xf numFmtId="4" fontId="7" fillId="5" borderId="0" xfId="3" applyNumberFormat="1" applyFont="1" applyFill="1" applyBorder="1" applyAlignment="1" applyProtection="1">
      <alignment horizontal="right" vertical="center" wrapText="1"/>
    </xf>
    <xf numFmtId="4" fontId="14" fillId="5" borderId="0" xfId="3" applyNumberFormat="1" applyFont="1" applyFill="1" applyAlignment="1" applyProtection="1">
      <alignment horizontal="right" vertical="center"/>
    </xf>
    <xf numFmtId="0" fontId="7" fillId="5" borderId="0" xfId="3" applyFont="1" applyFill="1" applyBorder="1" applyAlignment="1" applyProtection="1">
      <alignment vertical="center" wrapText="1"/>
    </xf>
    <xf numFmtId="4" fontId="7" fillId="5" borderId="0" xfId="3" applyNumberFormat="1" applyFont="1" applyFill="1" applyBorder="1" applyAlignment="1" applyProtection="1">
      <alignment vertical="center" wrapText="1"/>
    </xf>
    <xf numFmtId="4" fontId="13" fillId="3" borderId="0" xfId="3" applyNumberFormat="1" applyFont="1" applyFill="1" applyBorder="1" applyAlignment="1" applyProtection="1">
      <alignment vertical="center" wrapText="1"/>
    </xf>
    <xf numFmtId="3" fontId="7" fillId="5" borderId="0" xfId="3" applyNumberFormat="1" applyFont="1" applyFill="1" applyBorder="1" applyAlignment="1" applyProtection="1">
      <alignment horizontal="center" vertical="center" wrapText="1"/>
      <protection hidden="1"/>
    </xf>
    <xf numFmtId="0" fontId="14" fillId="5" borderId="0" xfId="3" applyFont="1" applyFill="1" applyAlignment="1" applyProtection="1">
      <alignment vertical="center"/>
    </xf>
    <xf numFmtId="4" fontId="7" fillId="5" borderId="0" xfId="3" applyNumberFormat="1" applyFont="1" applyFill="1" applyBorder="1" applyAlignment="1" applyProtection="1">
      <alignment vertical="center" wrapText="1"/>
      <protection hidden="1"/>
    </xf>
    <xf numFmtId="4" fontId="13" fillId="3" borderId="0" xfId="3" applyNumberFormat="1" applyFont="1" applyFill="1" applyBorder="1" applyAlignment="1" applyProtection="1">
      <alignment vertical="center" wrapText="1"/>
      <protection hidden="1"/>
    </xf>
    <xf numFmtId="4" fontId="7" fillId="5" borderId="0" xfId="3" applyNumberFormat="1" applyFont="1" applyFill="1" applyBorder="1" applyAlignment="1" applyProtection="1">
      <alignment horizontal="center" vertical="center" wrapText="1"/>
      <protection hidden="1"/>
    </xf>
    <xf numFmtId="4" fontId="23" fillId="5" borderId="12" xfId="3" applyNumberFormat="1" applyFont="1" applyFill="1" applyBorder="1" applyAlignment="1" applyProtection="1">
      <alignment vertical="center" wrapText="1"/>
    </xf>
    <xf numFmtId="0" fontId="22" fillId="2" borderId="0" xfId="3" applyFont="1" applyFill="1" applyBorder="1" applyAlignment="1" applyProtection="1">
      <alignment vertical="center"/>
    </xf>
    <xf numFmtId="0" fontId="3" fillId="5" borderId="12" xfId="3" applyFont="1" applyFill="1" applyBorder="1" applyAlignment="1" applyProtection="1">
      <alignment vertical="center" wrapText="1"/>
    </xf>
    <xf numFmtId="0" fontId="3" fillId="5" borderId="0" xfId="3" applyFont="1" applyFill="1" applyBorder="1" applyAlignment="1" applyProtection="1">
      <alignment vertical="center" wrapText="1"/>
    </xf>
    <xf numFmtId="0" fontId="23" fillId="5" borderId="0" xfId="3" applyFont="1" applyFill="1" applyBorder="1" applyAlignment="1" applyProtection="1">
      <alignment vertical="center" wrapText="1"/>
    </xf>
    <xf numFmtId="4" fontId="23" fillId="5" borderId="0" xfId="3" applyNumberFormat="1" applyFont="1" applyFill="1" applyBorder="1" applyAlignment="1" applyProtection="1">
      <alignment vertical="center" wrapText="1"/>
    </xf>
    <xf numFmtId="4" fontId="3" fillId="3" borderId="0" xfId="3" applyNumberFormat="1" applyFont="1" applyFill="1" applyBorder="1" applyAlignment="1" applyProtection="1">
      <alignment vertical="center" wrapText="1"/>
    </xf>
    <xf numFmtId="49" fontId="21" fillId="6" borderId="0" xfId="3" applyNumberFormat="1" applyFont="1" applyFill="1" applyBorder="1" applyAlignment="1" applyProtection="1">
      <alignment vertical="center"/>
    </xf>
    <xf numFmtId="4" fontId="21" fillId="6" borderId="0" xfId="3" applyNumberFormat="1" applyFont="1" applyFill="1" applyBorder="1" applyAlignment="1" applyProtection="1">
      <alignment vertical="center"/>
    </xf>
    <xf numFmtId="4" fontId="21" fillId="6" borderId="0" xfId="3" applyNumberFormat="1" applyFont="1" applyFill="1" applyBorder="1" applyAlignment="1" applyProtection="1">
      <alignment horizontal="right" vertical="center"/>
    </xf>
    <xf numFmtId="0" fontId="17" fillId="6" borderId="0" xfId="3" applyFont="1" applyFill="1" applyBorder="1" applyAlignment="1" applyProtection="1">
      <alignment vertical="center" wrapText="1"/>
      <protection hidden="1"/>
    </xf>
    <xf numFmtId="4" fontId="24" fillId="6" borderId="0" xfId="3" applyNumberFormat="1" applyFont="1" applyFill="1" applyBorder="1" applyAlignment="1" applyProtection="1">
      <alignment vertical="center" wrapText="1"/>
      <protection hidden="1"/>
    </xf>
    <xf numFmtId="4" fontId="21" fillId="6" borderId="0" xfId="3" applyNumberFormat="1" applyFont="1" applyFill="1" applyBorder="1" applyAlignment="1" applyProtection="1">
      <alignment vertical="center" wrapText="1"/>
      <protection hidden="1"/>
    </xf>
    <xf numFmtId="4" fontId="21" fillId="6" borderId="0" xfId="3" applyNumberFormat="1" applyFont="1" applyFill="1" applyBorder="1" applyAlignment="1" applyProtection="1">
      <alignment horizontal="right" vertical="center" wrapText="1"/>
      <protection hidden="1"/>
    </xf>
    <xf numFmtId="0" fontId="17" fillId="3" borderId="0" xfId="3" applyFont="1" applyFill="1" applyBorder="1" applyAlignment="1" applyProtection="1">
      <alignment horizontal="center" vertical="center" wrapText="1"/>
      <protection hidden="1"/>
    </xf>
    <xf numFmtId="0" fontId="13" fillId="3" borderId="0" xfId="3" applyFont="1" applyFill="1" applyBorder="1" applyAlignment="1" applyProtection="1">
      <alignment vertical="center" wrapText="1"/>
    </xf>
    <xf numFmtId="4" fontId="13" fillId="3" borderId="0" xfId="3" applyNumberFormat="1" applyFont="1" applyFill="1" applyBorder="1" applyAlignment="1" applyProtection="1">
      <alignment horizontal="left" vertical="center" wrapText="1"/>
      <protection hidden="1"/>
    </xf>
    <xf numFmtId="49" fontId="13" fillId="2" borderId="0" xfId="3" applyNumberFormat="1" applyFont="1" applyFill="1" applyBorder="1" applyAlignment="1" applyProtection="1">
      <alignment vertical="center" wrapText="1"/>
    </xf>
    <xf numFmtId="0" fontId="25" fillId="2" borderId="0" xfId="3" applyFont="1" applyFill="1" applyAlignment="1" applyProtection="1">
      <alignment vertical="center"/>
    </xf>
    <xf numFmtId="49" fontId="9" fillId="2" borderId="0" xfId="3" applyNumberFormat="1" applyFont="1" applyFill="1" applyAlignment="1" applyProtection="1">
      <alignment horizontal="left" vertical="top" wrapText="1"/>
      <protection hidden="1"/>
    </xf>
    <xf numFmtId="0" fontId="9" fillId="2" borderId="0" xfId="3" applyFont="1" applyFill="1" applyAlignment="1" applyProtection="1">
      <alignment horizontal="left" vertical="top" wrapText="1"/>
      <protection hidden="1"/>
    </xf>
    <xf numFmtId="0" fontId="25" fillId="4" borderId="0" xfId="3" applyFont="1" applyFill="1" applyAlignment="1" applyProtection="1">
      <alignment vertical="center"/>
    </xf>
    <xf numFmtId="0" fontId="9" fillId="4" borderId="0" xfId="3" applyFont="1" applyFill="1" applyAlignment="1" applyProtection="1">
      <alignment horizontal="left" vertical="top" wrapText="1"/>
      <protection hidden="1"/>
    </xf>
    <xf numFmtId="49" fontId="25" fillId="4" borderId="0" xfId="3" applyNumberFormat="1" applyFont="1" applyFill="1" applyAlignment="1" applyProtection="1">
      <alignment vertical="top" wrapText="1"/>
    </xf>
    <xf numFmtId="49" fontId="13" fillId="2" borderId="0" xfId="3" applyNumberFormat="1" applyFont="1" applyFill="1" applyBorder="1" applyAlignment="1" applyProtection="1">
      <alignment horizontal="left" vertical="center" wrapText="1"/>
    </xf>
    <xf numFmtId="43" fontId="21" fillId="3" borderId="0" xfId="5" applyFont="1" applyFill="1" applyBorder="1" applyAlignment="1" applyProtection="1">
      <alignment horizontal="right" vertical="center" wrapText="1"/>
      <protection hidden="1"/>
    </xf>
    <xf numFmtId="0" fontId="29" fillId="7" borderId="0" xfId="3" applyFont="1" applyFill="1" applyProtection="1"/>
    <xf numFmtId="0" fontId="29" fillId="7" borderId="0" xfId="3" applyFont="1" applyFill="1" applyAlignment="1" applyProtection="1">
      <alignment horizontal="center"/>
    </xf>
    <xf numFmtId="0" fontId="30" fillId="3" borderId="0" xfId="3" applyFont="1" applyFill="1" applyProtection="1"/>
    <xf numFmtId="0" fontId="30" fillId="0" borderId="0" xfId="3" applyFont="1" applyProtection="1"/>
    <xf numFmtId="0" fontId="1" fillId="8" borderId="0" xfId="3" applyFont="1" applyFill="1" applyProtection="1"/>
    <xf numFmtId="0" fontId="7" fillId="8" borderId="0" xfId="3" applyFont="1" applyFill="1" applyAlignment="1" applyProtection="1">
      <alignment horizontal="center"/>
    </xf>
    <xf numFmtId="0" fontId="7" fillId="5" borderId="0" xfId="3" applyFont="1" applyFill="1" applyAlignment="1" applyProtection="1">
      <alignment horizontal="center"/>
      <protection locked="0"/>
    </xf>
    <xf numFmtId="0" fontId="28" fillId="9" borderId="0" xfId="3" applyFont="1" applyFill="1" applyProtection="1"/>
    <xf numFmtId="0" fontId="28" fillId="9" borderId="0" xfId="3" applyFont="1" applyFill="1" applyAlignment="1" applyProtection="1">
      <alignment horizontal="center"/>
    </xf>
    <xf numFmtId="0" fontId="28" fillId="6" borderId="0" xfId="3" applyFont="1" applyFill="1" applyAlignment="1" applyProtection="1">
      <alignment horizontal="center"/>
      <protection locked="0"/>
    </xf>
    <xf numFmtId="0" fontId="1" fillId="3" borderId="0" xfId="3" applyFont="1" applyFill="1" applyAlignment="1" applyProtection="1">
      <alignment horizontal="left"/>
    </xf>
    <xf numFmtId="0" fontId="1" fillId="3" borderId="0" xfId="3" applyFont="1" applyFill="1" applyAlignment="1" applyProtection="1">
      <alignment horizontal="center"/>
    </xf>
    <xf numFmtId="0" fontId="1" fillId="3" borderId="0" xfId="3" applyFont="1" applyFill="1" applyProtection="1"/>
    <xf numFmtId="0" fontId="30" fillId="3" borderId="0" xfId="3" applyFont="1" applyFill="1" applyAlignment="1" applyProtection="1">
      <alignment horizontal="left"/>
    </xf>
    <xf numFmtId="0" fontId="31" fillId="7" borderId="0" xfId="3" applyFont="1" applyFill="1" applyAlignment="1" applyProtection="1">
      <alignment horizontal="left"/>
    </xf>
    <xf numFmtId="0" fontId="33" fillId="7" borderId="0" xfId="3" applyFont="1" applyFill="1" applyAlignment="1" applyProtection="1">
      <alignment horizontal="left"/>
    </xf>
    <xf numFmtId="0" fontId="30" fillId="3" borderId="0" xfId="3" applyFont="1" applyFill="1" applyAlignment="1" applyProtection="1">
      <alignment horizontal="center"/>
    </xf>
    <xf numFmtId="0" fontId="30" fillId="0" borderId="0" xfId="3" applyFont="1" applyAlignment="1" applyProtection="1">
      <alignment horizontal="center"/>
    </xf>
    <xf numFmtId="0" fontId="30" fillId="0" borderId="0" xfId="3" applyFont="1" applyAlignment="1" applyProtection="1">
      <alignment horizontal="left"/>
    </xf>
    <xf numFmtId="0" fontId="21" fillId="3" borderId="0" xfId="3" applyFont="1" applyFill="1" applyBorder="1" applyAlignment="1" applyProtection="1">
      <alignment vertical="center"/>
    </xf>
    <xf numFmtId="0" fontId="3" fillId="5" borderId="0" xfId="3" applyFont="1" applyFill="1" applyAlignment="1" applyProtection="1">
      <alignment vertical="center"/>
    </xf>
    <xf numFmtId="4" fontId="3" fillId="3" borderId="0" xfId="3" applyNumberFormat="1" applyFont="1" applyFill="1" applyAlignment="1" applyProtection="1">
      <alignment vertical="center"/>
    </xf>
    <xf numFmtId="0" fontId="5" fillId="5" borderId="0" xfId="3" applyFont="1" applyFill="1" applyAlignment="1" applyProtection="1">
      <alignment vertical="center"/>
    </xf>
    <xf numFmtId="4" fontId="5" fillId="3" borderId="0" xfId="3" applyNumberFormat="1" applyFont="1" applyFill="1" applyAlignment="1" applyProtection="1">
      <alignment vertical="center"/>
    </xf>
    <xf numFmtId="0" fontId="22" fillId="5" borderId="0" xfId="3" applyFont="1" applyFill="1" applyAlignment="1" applyProtection="1">
      <alignment vertical="center"/>
    </xf>
    <xf numFmtId="0" fontId="3" fillId="5" borderId="0" xfId="3" applyFont="1" applyFill="1" applyBorder="1" applyAlignment="1" applyProtection="1">
      <alignment vertical="center"/>
    </xf>
    <xf numFmtId="4" fontId="3" fillId="3" borderId="0" xfId="3" applyNumberFormat="1" applyFont="1" applyFill="1" applyBorder="1" applyAlignment="1" applyProtection="1">
      <alignment vertical="center"/>
    </xf>
    <xf numFmtId="0" fontId="3" fillId="6" borderId="0" xfId="3" applyFont="1" applyFill="1" applyAlignment="1" applyProtection="1">
      <alignment vertical="center"/>
    </xf>
    <xf numFmtId="4" fontId="3" fillId="6" borderId="0" xfId="3" applyNumberFormat="1" applyFont="1" applyFill="1" applyAlignment="1" applyProtection="1">
      <alignment vertical="center"/>
    </xf>
    <xf numFmtId="4" fontId="3" fillId="6" borderId="0" xfId="3" applyNumberFormat="1" applyFont="1" applyFill="1" applyAlignment="1" applyProtection="1">
      <alignment horizontal="right" vertical="center"/>
    </xf>
    <xf numFmtId="4" fontId="5" fillId="6" borderId="0" xfId="3" applyNumberFormat="1" applyFont="1" applyFill="1" applyAlignment="1" applyProtection="1">
      <alignment vertical="center"/>
    </xf>
    <xf numFmtId="4" fontId="5" fillId="6" borderId="0" xfId="3" applyNumberFormat="1" applyFont="1" applyFill="1" applyAlignment="1" applyProtection="1">
      <alignment horizontal="right" vertical="center"/>
    </xf>
    <xf numFmtId="49" fontId="17" fillId="4" borderId="0" xfId="3" applyNumberFormat="1" applyFont="1" applyFill="1" applyBorder="1" applyAlignment="1" applyProtection="1">
      <alignment horizontal="center" vertical="center"/>
    </xf>
    <xf numFmtId="4" fontId="7" fillId="5" borderId="0" xfId="3" applyNumberFormat="1" applyFont="1" applyFill="1" applyBorder="1" applyAlignment="1" applyProtection="1">
      <alignment horizontal="right" vertical="center" wrapText="1"/>
      <protection hidden="1"/>
    </xf>
    <xf numFmtId="4" fontId="13" fillId="3" borderId="0" xfId="3" applyNumberFormat="1" applyFont="1" applyFill="1" applyBorder="1" applyAlignment="1" applyProtection="1">
      <alignment horizontal="right" vertical="center" wrapText="1"/>
      <protection hidden="1"/>
    </xf>
    <xf numFmtId="0" fontId="13" fillId="5" borderId="0" xfId="3" applyFont="1" applyFill="1" applyBorder="1" applyAlignment="1" applyProtection="1">
      <alignment horizontal="left" vertical="center" wrapText="1"/>
      <protection hidden="1"/>
    </xf>
    <xf numFmtId="0" fontId="3" fillId="2" borderId="0" xfId="3" applyFont="1" applyFill="1" applyAlignment="1" applyProtection="1">
      <alignment vertical="top" wrapText="1"/>
      <protection hidden="1"/>
    </xf>
    <xf numFmtId="0" fontId="25" fillId="3" borderId="0" xfId="3" applyFont="1" applyFill="1" applyAlignment="1">
      <alignment vertical="center"/>
    </xf>
    <xf numFmtId="0" fontId="25" fillId="3" borderId="0" xfId="3" applyFont="1" applyFill="1" applyAlignment="1" applyProtection="1">
      <alignment vertical="center"/>
      <protection hidden="1"/>
    </xf>
    <xf numFmtId="0" fontId="9" fillId="3" borderId="0" xfId="3" applyFont="1" applyFill="1" applyAlignment="1">
      <alignment vertical="center"/>
    </xf>
    <xf numFmtId="0" fontId="35" fillId="3" borderId="0" xfId="3" applyFont="1" applyFill="1" applyAlignment="1">
      <alignment vertical="center"/>
    </xf>
    <xf numFmtId="0" fontId="25" fillId="3" borderId="0" xfId="3" applyFont="1" applyFill="1" applyAlignment="1" applyProtection="1">
      <alignment vertical="center"/>
    </xf>
    <xf numFmtId="0" fontId="9" fillId="3" borderId="0" xfId="3" applyFont="1" applyFill="1" applyAlignment="1" applyProtection="1">
      <alignment horizontal="left" vertical="top" wrapText="1"/>
      <protection hidden="1"/>
    </xf>
    <xf numFmtId="49" fontId="25" fillId="3" borderId="0" xfId="3" applyNumberFormat="1" applyFont="1" applyFill="1" applyAlignment="1" applyProtection="1">
      <alignment vertical="top" wrapText="1"/>
    </xf>
    <xf numFmtId="0" fontId="13" fillId="2" borderId="0" xfId="3" applyFont="1" applyFill="1" applyBorder="1" applyAlignment="1" applyProtection="1">
      <alignment horizontal="left" vertical="top" wrapText="1"/>
    </xf>
    <xf numFmtId="0" fontId="36" fillId="3" borderId="0" xfId="0" applyFont="1" applyFill="1" applyAlignment="1" applyProtection="1">
      <alignment vertical="top" wrapText="1"/>
    </xf>
    <xf numFmtId="49" fontId="10" fillId="6" borderId="10" xfId="3" applyNumberFormat="1" applyFont="1" applyFill="1" applyBorder="1" applyAlignment="1" applyProtection="1">
      <alignment horizontal="center" vertical="center"/>
    </xf>
    <xf numFmtId="49" fontId="10" fillId="6" borderId="11" xfId="3" applyNumberFormat="1" applyFont="1" applyFill="1" applyBorder="1" applyAlignment="1" applyProtection="1">
      <alignment horizontal="center" vertical="center"/>
    </xf>
    <xf numFmtId="49" fontId="18" fillId="6" borderId="0" xfId="3" applyNumberFormat="1" applyFont="1" applyFill="1" applyBorder="1" applyAlignment="1" applyProtection="1">
      <alignment vertical="center"/>
    </xf>
    <xf numFmtId="49" fontId="18" fillId="6" borderId="6" xfId="3" applyNumberFormat="1" applyFont="1" applyFill="1" applyBorder="1" applyAlignment="1" applyProtection="1">
      <alignment vertical="center"/>
    </xf>
    <xf numFmtId="0" fontId="5" fillId="6" borderId="12" xfId="3" applyFont="1" applyFill="1" applyBorder="1" applyAlignment="1" applyProtection="1">
      <alignment vertical="center" wrapText="1"/>
    </xf>
    <xf numFmtId="0" fontId="4" fillId="6" borderId="12" xfId="3" applyFont="1" applyFill="1" applyBorder="1" applyAlignment="1" applyProtection="1">
      <alignment vertical="center" wrapText="1"/>
    </xf>
    <xf numFmtId="0" fontId="23" fillId="6" borderId="12" xfId="3" applyFont="1" applyFill="1" applyBorder="1" applyAlignment="1" applyProtection="1">
      <alignment vertical="center" wrapText="1"/>
    </xf>
    <xf numFmtId="0" fontId="3" fillId="6" borderId="12" xfId="3" applyFont="1" applyFill="1" applyBorder="1" applyAlignment="1" applyProtection="1">
      <alignment vertical="center"/>
    </xf>
    <xf numFmtId="4" fontId="43" fillId="6" borderId="12" xfId="3" applyNumberFormat="1" applyFont="1" applyFill="1" applyBorder="1" applyAlignment="1" applyProtection="1">
      <alignment vertical="center" wrapText="1"/>
    </xf>
    <xf numFmtId="4" fontId="5" fillId="6" borderId="12" xfId="5" applyNumberFormat="1" applyFont="1" applyFill="1" applyBorder="1" applyAlignment="1" applyProtection="1">
      <alignment vertical="center" wrapText="1"/>
    </xf>
    <xf numFmtId="0" fontId="44" fillId="4" borderId="0" xfId="3" applyFont="1" applyFill="1" applyAlignment="1" applyProtection="1">
      <alignment vertical="center"/>
    </xf>
    <xf numFmtId="0" fontId="46" fillId="2" borderId="0" xfId="3" applyFont="1" applyFill="1" applyAlignment="1" applyProtection="1">
      <alignment vertical="center"/>
    </xf>
    <xf numFmtId="0" fontId="46" fillId="0" borderId="0" xfId="3" applyFont="1" applyFill="1" applyAlignment="1">
      <alignment vertical="center"/>
    </xf>
    <xf numFmtId="3" fontId="46" fillId="0" borderId="0" xfId="3" applyNumberFormat="1" applyFont="1" applyFill="1" applyAlignment="1">
      <alignment vertical="center"/>
    </xf>
    <xf numFmtId="0" fontId="46" fillId="0" borderId="0" xfId="3" applyFont="1" applyFill="1" applyAlignment="1" applyProtection="1">
      <alignment vertical="center"/>
      <protection hidden="1"/>
    </xf>
    <xf numFmtId="3" fontId="46" fillId="0" borderId="0" xfId="3" applyNumberFormat="1" applyFont="1" applyFill="1" applyAlignment="1" applyProtection="1">
      <alignment vertical="center"/>
      <protection hidden="1"/>
    </xf>
    <xf numFmtId="10" fontId="46" fillId="0" borderId="0" xfId="3" applyNumberFormat="1" applyFont="1" applyFill="1" applyAlignment="1" applyProtection="1">
      <alignment vertical="center"/>
      <protection hidden="1"/>
    </xf>
    <xf numFmtId="0" fontId="46" fillId="2" borderId="0" xfId="3" applyFont="1" applyFill="1" applyBorder="1" applyAlignment="1" applyProtection="1">
      <alignment vertical="center"/>
    </xf>
    <xf numFmtId="0" fontId="47" fillId="3" borderId="0" xfId="3" applyFont="1" applyFill="1" applyBorder="1" applyAlignment="1" applyProtection="1">
      <alignment vertical="center"/>
      <protection hidden="1"/>
    </xf>
    <xf numFmtId="1" fontId="46" fillId="0" borderId="0" xfId="3" applyNumberFormat="1" applyFont="1" applyFill="1" applyAlignment="1" applyProtection="1">
      <alignment vertical="center"/>
      <protection hidden="1"/>
    </xf>
    <xf numFmtId="0" fontId="46" fillId="2" borderId="0" xfId="3" applyFont="1" applyFill="1" applyBorder="1" applyAlignment="1" applyProtection="1">
      <alignment vertical="center"/>
      <protection hidden="1"/>
    </xf>
    <xf numFmtId="164" fontId="46" fillId="0" borderId="0" xfId="3" applyNumberFormat="1" applyFont="1" applyFill="1" applyAlignment="1" applyProtection="1">
      <alignment vertical="center"/>
      <protection hidden="1"/>
    </xf>
    <xf numFmtId="49" fontId="46" fillId="0" borderId="0" xfId="3" applyNumberFormat="1" applyFont="1" applyFill="1" applyAlignment="1" applyProtection="1">
      <alignment vertical="center"/>
      <protection hidden="1"/>
    </xf>
    <xf numFmtId="49" fontId="46" fillId="0" borderId="0" xfId="3" applyNumberFormat="1" applyFont="1" applyFill="1" applyAlignment="1">
      <alignment vertical="center"/>
    </xf>
    <xf numFmtId="0" fontId="46" fillId="2" borderId="0" xfId="3" applyFont="1" applyFill="1" applyAlignment="1" applyProtection="1">
      <alignment vertical="center"/>
      <protection hidden="1"/>
    </xf>
    <xf numFmtId="2" fontId="46" fillId="0" borderId="0" xfId="3" applyNumberFormat="1" applyFont="1" applyFill="1" applyAlignment="1">
      <alignment horizontal="right" vertical="center"/>
    </xf>
    <xf numFmtId="0" fontId="46" fillId="0" borderId="0" xfId="3" applyNumberFormat="1" applyFont="1" applyFill="1" applyAlignment="1">
      <alignment vertical="center"/>
    </xf>
    <xf numFmtId="164" fontId="46" fillId="0" borderId="0" xfId="3" applyNumberFormat="1" applyFont="1" applyFill="1" applyAlignment="1">
      <alignment vertical="center"/>
    </xf>
    <xf numFmtId="9" fontId="46" fillId="0" borderId="0" xfId="3" applyNumberFormat="1" applyFont="1" applyFill="1" applyAlignment="1">
      <alignment vertical="center"/>
    </xf>
    <xf numFmtId="1" fontId="46" fillId="0" borderId="0" xfId="3" applyNumberFormat="1" applyFont="1" applyFill="1" applyAlignment="1">
      <alignment vertical="center"/>
    </xf>
    <xf numFmtId="4" fontId="46" fillId="0" borderId="0" xfId="3" applyNumberFormat="1" applyFont="1" applyFill="1" applyAlignment="1">
      <alignment vertical="center"/>
    </xf>
    <xf numFmtId="0" fontId="48" fillId="0" borderId="0" xfId="3" applyFont="1" applyFill="1" applyAlignment="1">
      <alignment vertical="center"/>
    </xf>
    <xf numFmtId="2" fontId="48" fillId="0" borderId="0" xfId="3" applyNumberFormat="1" applyFont="1" applyFill="1" applyAlignment="1">
      <alignment vertical="center"/>
    </xf>
    <xf numFmtId="1" fontId="48" fillId="0" borderId="0" xfId="3" applyNumberFormat="1" applyFont="1" applyFill="1" applyAlignment="1">
      <alignment vertical="center"/>
    </xf>
    <xf numFmtId="49" fontId="48" fillId="0" borderId="0" xfId="3" applyNumberFormat="1" applyFont="1" applyFill="1" applyAlignment="1">
      <alignment vertical="center"/>
    </xf>
    <xf numFmtId="9" fontId="48" fillId="0" borderId="0" xfId="3" applyNumberFormat="1" applyFont="1" applyFill="1" applyAlignment="1">
      <alignment vertical="center"/>
    </xf>
    <xf numFmtId="2" fontId="46" fillId="0" borderId="0" xfId="3" applyNumberFormat="1" applyFont="1" applyFill="1" applyAlignment="1">
      <alignment vertical="center"/>
    </xf>
    <xf numFmtId="0" fontId="48" fillId="2" borderId="0" xfId="3" applyFont="1" applyFill="1" applyBorder="1" applyAlignment="1" applyProtection="1">
      <alignment vertical="center"/>
    </xf>
    <xf numFmtId="43" fontId="48" fillId="0" borderId="0" xfId="3" applyNumberFormat="1" applyFont="1" applyFill="1" applyAlignment="1">
      <alignment vertical="center"/>
    </xf>
    <xf numFmtId="0" fontId="49" fillId="0" borderId="0" xfId="3" applyFont="1" applyFill="1" applyAlignment="1">
      <alignment vertical="center"/>
    </xf>
    <xf numFmtId="49" fontId="49" fillId="0" borderId="0" xfId="3" applyNumberFormat="1" applyFont="1" applyFill="1" applyAlignment="1">
      <alignment vertical="center"/>
    </xf>
    <xf numFmtId="9" fontId="49" fillId="0" borderId="0" xfId="3" applyNumberFormat="1" applyFont="1" applyFill="1" applyAlignment="1">
      <alignment vertical="center"/>
    </xf>
    <xf numFmtId="0" fontId="50" fillId="0" borderId="0" xfId="3" applyFont="1" applyFill="1" applyAlignment="1">
      <alignment vertical="center"/>
    </xf>
    <xf numFmtId="0" fontId="49" fillId="2" borderId="0" xfId="3" applyFont="1" applyFill="1" applyBorder="1" applyAlignment="1" applyProtection="1">
      <alignment vertical="center"/>
    </xf>
    <xf numFmtId="49" fontId="46" fillId="0" borderId="0" xfId="3" applyNumberFormat="1" applyFont="1" applyFill="1" applyAlignment="1">
      <alignment vertical="center" wrapText="1"/>
    </xf>
    <xf numFmtId="0" fontId="46" fillId="3" borderId="0" xfId="3" applyFont="1" applyFill="1" applyAlignment="1" applyProtection="1">
      <alignment vertical="center"/>
    </xf>
    <xf numFmtId="0" fontId="46" fillId="3" borderId="0" xfId="3" applyFont="1" applyFill="1" applyAlignment="1">
      <alignment vertical="center"/>
    </xf>
    <xf numFmtId="0" fontId="51" fillId="0" borderId="0" xfId="0" applyFont="1" applyFill="1" applyBorder="1" applyAlignment="1">
      <alignment horizontal="center"/>
    </xf>
    <xf numFmtId="2" fontId="50" fillId="0" borderId="0" xfId="3" applyNumberFormat="1" applyFont="1" applyFill="1" applyBorder="1"/>
    <xf numFmtId="0" fontId="52" fillId="0" borderId="0" xfId="3" applyFont="1" applyFill="1" applyBorder="1"/>
    <xf numFmtId="0" fontId="52" fillId="0" borderId="0" xfId="3" applyFont="1" applyFill="1"/>
    <xf numFmtId="167" fontId="30" fillId="0" borderId="0" xfId="18" applyNumberFormat="1" applyFont="1" applyFill="1" applyBorder="1"/>
    <xf numFmtId="43" fontId="30" fillId="0" borderId="0" xfId="18" applyNumberFormat="1" applyFont="1" applyFill="1" applyBorder="1"/>
    <xf numFmtId="1" fontId="30" fillId="0" borderId="0" xfId="18" applyNumberFormat="1" applyFont="1" applyFill="1" applyBorder="1" applyAlignment="1">
      <alignment horizontal="center"/>
    </xf>
    <xf numFmtId="164" fontId="30" fillId="0" borderId="0" xfId="19" applyNumberFormat="1" applyFont="1" applyFill="1" applyBorder="1" applyAlignment="1">
      <alignment horizontal="center"/>
    </xf>
    <xf numFmtId="167" fontId="30" fillId="0" borderId="0" xfId="18" applyNumberFormat="1" applyFont="1" applyFill="1" applyBorder="1" applyAlignment="1">
      <alignment horizontal="right"/>
    </xf>
    <xf numFmtId="43" fontId="50" fillId="0" borderId="0" xfId="5" applyFont="1" applyFill="1" applyBorder="1" applyAlignment="1">
      <alignment horizontal="center" vertical="center"/>
    </xf>
    <xf numFmtId="0" fontId="50" fillId="0" borderId="0" xfId="3" applyFont="1" applyFill="1" applyBorder="1" applyAlignment="1">
      <alignment horizontal="right" vertical="center"/>
    </xf>
    <xf numFmtId="10" fontId="52" fillId="0" borderId="0" xfId="3" applyNumberFormat="1" applyFont="1" applyFill="1"/>
    <xf numFmtId="1" fontId="30" fillId="0" borderId="0" xfId="18" applyNumberFormat="1" applyFont="1" applyFill="1" applyBorder="1" applyAlignment="1">
      <alignment horizontal="left"/>
    </xf>
    <xf numFmtId="1" fontId="30" fillId="0" borderId="0" xfId="19" applyNumberFormat="1" applyFont="1" applyFill="1" applyBorder="1" applyAlignment="1">
      <alignment horizontal="center"/>
    </xf>
    <xf numFmtId="167" fontId="30" fillId="0" borderId="0" xfId="18" applyNumberFormat="1" applyFont="1" applyFill="1" applyBorder="1" applyAlignment="1">
      <alignment horizontal="center"/>
    </xf>
    <xf numFmtId="167" fontId="30" fillId="0" borderId="0" xfId="18" applyNumberFormat="1" applyFont="1" applyFill="1" applyBorder="1" applyAlignment="1">
      <alignment horizontal="left"/>
    </xf>
    <xf numFmtId="9" fontId="30" fillId="0" borderId="0" xfId="19" applyFont="1" applyFill="1" applyBorder="1" applyAlignment="1">
      <alignment horizontal="center"/>
    </xf>
    <xf numFmtId="49" fontId="30" fillId="0" borderId="0" xfId="18" applyNumberFormat="1" applyFont="1" applyFill="1" applyBorder="1" applyAlignment="1">
      <alignment horizontal="center"/>
    </xf>
    <xf numFmtId="43" fontId="30" fillId="0" borderId="0" xfId="18" applyFont="1" applyFill="1" applyBorder="1" applyAlignment="1">
      <alignment horizontal="left" vertical="center"/>
    </xf>
    <xf numFmtId="49" fontId="18" fillId="0" borderId="0" xfId="5" applyNumberFormat="1" applyFont="1" applyFill="1" applyBorder="1"/>
    <xf numFmtId="0" fontId="50" fillId="0" borderId="0" xfId="3" applyFont="1" applyFill="1" applyBorder="1" applyAlignment="1">
      <alignment horizontal="right"/>
    </xf>
    <xf numFmtId="10" fontId="50" fillId="0" borderId="0" xfId="3" applyNumberFormat="1" applyFont="1" applyFill="1" applyBorder="1"/>
    <xf numFmtId="0" fontId="50" fillId="0" borderId="0" xfId="3" applyFont="1" applyFill="1" applyBorder="1"/>
    <xf numFmtId="1" fontId="52" fillId="0" borderId="0" xfId="3" applyNumberFormat="1" applyFont="1" applyFill="1" applyBorder="1"/>
    <xf numFmtId="1" fontId="53" fillId="0" borderId="0" xfId="3" applyNumberFormat="1" applyFont="1" applyFill="1" applyBorder="1"/>
    <xf numFmtId="9" fontId="52" fillId="0" borderId="0" xfId="3" applyNumberFormat="1" applyFont="1" applyFill="1" applyBorder="1"/>
    <xf numFmtId="9" fontId="52" fillId="0" borderId="0" xfId="17" applyFont="1" applyFill="1" applyBorder="1"/>
    <xf numFmtId="167" fontId="52" fillId="0" borderId="0" xfId="5" applyNumberFormat="1" applyFont="1" applyFill="1" applyBorder="1"/>
    <xf numFmtId="43" fontId="52" fillId="0" borderId="0" xfId="5" applyNumberFormat="1" applyFont="1" applyFill="1" applyBorder="1"/>
    <xf numFmtId="43" fontId="52" fillId="0" borderId="0" xfId="3" applyNumberFormat="1" applyFont="1" applyFill="1" applyBorder="1"/>
    <xf numFmtId="49" fontId="50" fillId="0" borderId="0" xfId="13" applyNumberFormat="1" applyFont="1" applyFill="1" applyBorder="1"/>
    <xf numFmtId="0" fontId="50" fillId="0" borderId="0" xfId="13" applyNumberFormat="1" applyFont="1" applyFill="1" applyBorder="1"/>
    <xf numFmtId="0" fontId="50" fillId="0" borderId="0" xfId="16" applyNumberFormat="1" applyFont="1" applyFill="1" applyBorder="1" applyAlignment="1">
      <alignment horizontal="center"/>
    </xf>
    <xf numFmtId="9" fontId="50" fillId="0" borderId="0" xfId="17" applyFont="1" applyFill="1" applyBorder="1" applyAlignment="1">
      <alignment horizontal="center"/>
    </xf>
    <xf numFmtId="0" fontId="54" fillId="0" borderId="0" xfId="3" applyFont="1"/>
    <xf numFmtId="49" fontId="18" fillId="0" borderId="0" xfId="13" applyNumberFormat="1" applyFont="1" applyFill="1"/>
    <xf numFmtId="0" fontId="18" fillId="0" borderId="0" xfId="13" applyNumberFormat="1" applyFont="1" applyFill="1"/>
    <xf numFmtId="49" fontId="52" fillId="0" borderId="0" xfId="3" applyNumberFormat="1" applyFont="1" applyFill="1"/>
    <xf numFmtId="0" fontId="13" fillId="5" borderId="0" xfId="3" applyFont="1" applyFill="1" applyBorder="1" applyAlignment="1" applyProtection="1">
      <alignment horizontal="left" vertical="center" wrapText="1"/>
      <protection hidden="1"/>
    </xf>
    <xf numFmtId="4" fontId="13" fillId="3" borderId="0" xfId="5" applyNumberFormat="1" applyFont="1" applyFill="1" applyBorder="1" applyAlignment="1" applyProtection="1">
      <alignment horizontal="right" vertical="center" wrapText="1"/>
      <protection hidden="1"/>
    </xf>
    <xf numFmtId="4" fontId="13" fillId="3" borderId="0" xfId="3" applyNumberFormat="1" applyFont="1" applyFill="1" applyBorder="1" applyAlignment="1" applyProtection="1">
      <alignment horizontal="right" vertical="center" wrapText="1"/>
      <protection hidden="1"/>
    </xf>
    <xf numFmtId="4" fontId="7" fillId="5" borderId="0" xfId="5" applyNumberFormat="1" applyFont="1" applyFill="1" applyBorder="1" applyAlignment="1" applyProtection="1">
      <alignment horizontal="right" vertical="center" wrapText="1"/>
    </xf>
    <xf numFmtId="4" fontId="7" fillId="5" borderId="0" xfId="3" applyNumberFormat="1" applyFont="1" applyFill="1" applyBorder="1" applyAlignment="1" applyProtection="1">
      <alignment horizontal="right" vertical="center" wrapText="1"/>
      <protection hidden="1"/>
    </xf>
    <xf numFmtId="0" fontId="3" fillId="3" borderId="0" xfId="3" applyFont="1" applyFill="1" applyAlignment="1">
      <alignment vertical="center"/>
    </xf>
    <xf numFmtId="0" fontId="21" fillId="3" borderId="0" xfId="3" applyFont="1" applyFill="1" applyBorder="1" applyAlignment="1" applyProtection="1">
      <alignment horizontal="left" vertical="center"/>
    </xf>
    <xf numFmtId="0" fontId="25" fillId="2" borderId="0" xfId="3" applyFont="1" applyFill="1" applyAlignment="1" applyProtection="1">
      <alignment horizontal="left" vertical="center"/>
    </xf>
    <xf numFmtId="4" fontId="48" fillId="0" borderId="0" xfId="3" applyNumberFormat="1" applyFont="1" applyFill="1" applyAlignment="1">
      <alignment vertical="center"/>
    </xf>
    <xf numFmtId="0" fontId="28" fillId="9" borderId="0" xfId="3" applyFont="1" applyFill="1" applyAlignment="1" applyProtection="1">
      <alignment horizontal="left"/>
    </xf>
    <xf numFmtId="0" fontId="29" fillId="7" borderId="0" xfId="3" applyFont="1" applyFill="1" applyAlignment="1" applyProtection="1">
      <alignment horizontal="left"/>
    </xf>
    <xf numFmtId="0" fontId="1" fillId="8" borderId="0" xfId="3" applyFont="1" applyFill="1" applyAlignment="1" applyProtection="1">
      <alignment horizontal="left"/>
    </xf>
    <xf numFmtId="0" fontId="31" fillId="7" borderId="0" xfId="3" applyFont="1" applyFill="1" applyAlignment="1" applyProtection="1">
      <alignment horizontal="left"/>
    </xf>
    <xf numFmtId="0" fontId="32" fillId="7" borderId="0" xfId="3" applyFont="1" applyFill="1" applyAlignment="1" applyProtection="1">
      <alignment horizontal="left" vertical="center"/>
    </xf>
    <xf numFmtId="0" fontId="3" fillId="5" borderId="0" xfId="0" applyFont="1" applyFill="1" applyAlignment="1" applyProtection="1">
      <alignment horizontal="left" vertical="center"/>
      <protection locked="0"/>
    </xf>
    <xf numFmtId="0" fontId="38" fillId="10" borderId="0" xfId="0" applyFont="1" applyFill="1" applyAlignment="1" applyProtection="1">
      <alignment horizontal="center" vertical="top" wrapText="1"/>
      <protection hidden="1"/>
    </xf>
    <xf numFmtId="0" fontId="36" fillId="6" borderId="0" xfId="0" applyFont="1" applyFill="1" applyAlignment="1" applyProtection="1">
      <alignment horizontal="center" vertical="top" wrapText="1"/>
      <protection hidden="1"/>
    </xf>
    <xf numFmtId="0" fontId="38" fillId="3" borderId="0" xfId="0" applyFont="1" applyFill="1" applyAlignment="1" applyProtection="1">
      <alignment horizontal="left" vertical="top" wrapText="1"/>
      <protection hidden="1"/>
    </xf>
    <xf numFmtId="4" fontId="55" fillId="3" borderId="0" xfId="3" applyNumberFormat="1" applyFont="1" applyFill="1" applyBorder="1" applyAlignment="1" applyProtection="1">
      <alignment horizontal="left" vertical="center" wrapText="1"/>
      <protection hidden="1"/>
    </xf>
    <xf numFmtId="4" fontId="20" fillId="3" borderId="0" xfId="3" applyNumberFormat="1" applyFont="1" applyFill="1" applyBorder="1" applyAlignment="1" applyProtection="1">
      <alignment horizontal="center" vertical="center" wrapText="1"/>
      <protection hidden="1"/>
    </xf>
    <xf numFmtId="0" fontId="21" fillId="3" borderId="0" xfId="3" applyFont="1" applyFill="1" applyBorder="1" applyAlignment="1" applyProtection="1">
      <alignment horizontal="left" vertical="center" wrapText="1"/>
    </xf>
    <xf numFmtId="2" fontId="20" fillId="3" borderId="0" xfId="3" applyNumberFormat="1" applyFont="1" applyFill="1" applyBorder="1" applyAlignment="1" applyProtection="1">
      <alignment horizontal="center" vertical="center" wrapText="1"/>
    </xf>
    <xf numFmtId="4" fontId="21" fillId="3" borderId="0" xfId="3" applyNumberFormat="1" applyFont="1" applyFill="1" applyBorder="1" applyAlignment="1" applyProtection="1">
      <alignment horizontal="left" vertical="center" wrapText="1"/>
      <protection hidden="1"/>
    </xf>
    <xf numFmtId="43" fontId="48" fillId="3" borderId="0" xfId="18" applyFont="1" applyFill="1" applyBorder="1" applyAlignment="1">
      <alignment horizontal="center" vertical="center"/>
    </xf>
    <xf numFmtId="49" fontId="5" fillId="3" borderId="0" xfId="3" applyNumberFormat="1" applyFont="1" applyFill="1" applyAlignment="1" applyProtection="1">
      <alignment horizontal="right" vertical="center"/>
    </xf>
    <xf numFmtId="49" fontId="3" fillId="3" borderId="0" xfId="3" applyNumberFormat="1" applyFont="1" applyFill="1" applyAlignment="1" applyProtection="1">
      <alignment horizontal="right" vertical="center"/>
    </xf>
    <xf numFmtId="0" fontId="21" fillId="3" borderId="0" xfId="3" applyFont="1" applyFill="1" applyBorder="1" applyAlignment="1" applyProtection="1">
      <alignment horizontal="left" vertical="center"/>
    </xf>
    <xf numFmtId="0" fontId="26" fillId="4" borderId="0" xfId="3" applyFont="1" applyFill="1" applyAlignment="1" applyProtection="1">
      <alignment horizontal="right" vertical="center" wrapText="1"/>
      <protection hidden="1"/>
    </xf>
    <xf numFmtId="165" fontId="26" fillId="4" borderId="0" xfId="3" applyNumberFormat="1" applyFont="1" applyFill="1" applyAlignment="1" applyProtection="1">
      <alignment horizontal="left" vertical="center"/>
    </xf>
    <xf numFmtId="0" fontId="36" fillId="3" borderId="0" xfId="0" applyFont="1" applyFill="1" applyAlignment="1" applyProtection="1">
      <alignment horizontal="left" vertical="top" wrapText="1"/>
    </xf>
    <xf numFmtId="0" fontId="9" fillId="4" borderId="0" xfId="3" applyFont="1" applyFill="1" applyAlignment="1" applyProtection="1">
      <alignment horizontal="center" vertical="top" wrapText="1"/>
      <protection hidden="1"/>
    </xf>
    <xf numFmtId="4" fontId="19" fillId="3" borderId="5" xfId="5" applyNumberFormat="1" applyFont="1" applyFill="1" applyBorder="1" applyAlignment="1" applyProtection="1">
      <alignment horizontal="center" vertical="center"/>
      <protection locked="0"/>
    </xf>
    <xf numFmtId="4" fontId="19" fillId="3" borderId="0" xfId="5" applyNumberFormat="1" applyFont="1" applyFill="1" applyBorder="1" applyAlignment="1" applyProtection="1">
      <alignment horizontal="center" vertical="center"/>
      <protection locked="0"/>
    </xf>
    <xf numFmtId="4" fontId="19" fillId="3" borderId="6" xfId="5" applyNumberFormat="1" applyFont="1" applyFill="1" applyBorder="1" applyAlignment="1" applyProtection="1">
      <alignment horizontal="center" vertical="center"/>
      <protection locked="0"/>
    </xf>
    <xf numFmtId="49" fontId="13" fillId="2" borderId="0" xfId="3" applyNumberFormat="1" applyFont="1" applyFill="1" applyBorder="1" applyAlignment="1" applyProtection="1">
      <alignment horizontal="left" vertical="top" wrapText="1"/>
    </xf>
    <xf numFmtId="0" fontId="13" fillId="2" borderId="0" xfId="3" applyFont="1" applyFill="1" applyBorder="1" applyAlignment="1" applyProtection="1">
      <alignment horizontal="left" vertical="top" wrapText="1"/>
    </xf>
    <xf numFmtId="0" fontId="26" fillId="4" borderId="0" xfId="3" applyFont="1" applyFill="1" applyAlignment="1" applyProtection="1">
      <alignment horizontal="center" vertical="center"/>
    </xf>
    <xf numFmtId="0" fontId="34" fillId="3" borderId="12" xfId="3" applyFont="1" applyFill="1" applyBorder="1" applyAlignment="1" applyProtection="1">
      <alignment horizontal="left" vertical="center"/>
    </xf>
    <xf numFmtId="0" fontId="34" fillId="3" borderId="12" xfId="3" applyFont="1" applyFill="1" applyBorder="1" applyAlignment="1" applyProtection="1">
      <alignment horizontal="left" vertical="center" wrapText="1"/>
    </xf>
    <xf numFmtId="49" fontId="20" fillId="6" borderId="0" xfId="3" applyNumberFormat="1" applyFont="1" applyFill="1" applyBorder="1" applyAlignment="1" applyProtection="1">
      <alignment horizontal="left" vertical="center"/>
    </xf>
    <xf numFmtId="4" fontId="20" fillId="6" borderId="0" xfId="5" applyNumberFormat="1" applyFont="1" applyFill="1" applyBorder="1" applyAlignment="1" applyProtection="1">
      <alignment horizontal="right" vertical="center"/>
    </xf>
    <xf numFmtId="4" fontId="21" fillId="6" borderId="0" xfId="5" applyNumberFormat="1" applyFont="1" applyFill="1" applyBorder="1" applyAlignment="1" applyProtection="1">
      <alignment horizontal="right" vertical="center"/>
    </xf>
    <xf numFmtId="4" fontId="21" fillId="6" borderId="0" xfId="3" applyNumberFormat="1" applyFont="1" applyFill="1" applyBorder="1" applyAlignment="1" applyProtection="1">
      <alignment horizontal="left" vertical="center" wrapText="1"/>
      <protection hidden="1"/>
    </xf>
    <xf numFmtId="4" fontId="20" fillId="6" borderId="0" xfId="5" applyNumberFormat="1" applyFont="1" applyFill="1" applyBorder="1" applyAlignment="1" applyProtection="1">
      <alignment horizontal="right" vertical="center" wrapText="1"/>
      <protection hidden="1"/>
    </xf>
    <xf numFmtId="4" fontId="21" fillId="6" borderId="0" xfId="5" applyNumberFormat="1" applyFont="1" applyFill="1" applyBorder="1" applyAlignment="1" applyProtection="1">
      <alignment horizontal="right" vertical="center" wrapText="1"/>
      <protection hidden="1"/>
    </xf>
    <xf numFmtId="0" fontId="3" fillId="5" borderId="0" xfId="3" applyFont="1" applyFill="1" applyBorder="1" applyAlignment="1" applyProtection="1">
      <alignment horizontal="left" vertical="center" wrapText="1"/>
    </xf>
    <xf numFmtId="0" fontId="13" fillId="5" borderId="13" xfId="3" applyFont="1" applyFill="1" applyBorder="1" applyAlignment="1" applyProtection="1">
      <alignment horizontal="left" vertical="center" wrapText="1"/>
      <protection hidden="1"/>
    </xf>
    <xf numFmtId="4" fontId="14" fillId="5" borderId="13" xfId="5" applyNumberFormat="1" applyFont="1" applyFill="1" applyBorder="1" applyAlignment="1" applyProtection="1">
      <alignment horizontal="right" vertical="center" wrapText="1"/>
    </xf>
    <xf numFmtId="4" fontId="3" fillId="3" borderId="13" xfId="5" applyNumberFormat="1" applyFont="1" applyFill="1" applyBorder="1" applyAlignment="1" applyProtection="1">
      <alignment horizontal="right" vertical="center" wrapText="1"/>
    </xf>
    <xf numFmtId="0" fontId="13" fillId="5" borderId="0" xfId="3" applyFont="1" applyFill="1" applyBorder="1" applyAlignment="1" applyProtection="1">
      <alignment horizontal="left" vertical="center" wrapText="1"/>
      <protection hidden="1"/>
    </xf>
    <xf numFmtId="4" fontId="7" fillId="5" borderId="0" xfId="5" applyNumberFormat="1" applyFont="1" applyFill="1" applyBorder="1" applyAlignment="1" applyProtection="1">
      <alignment horizontal="right" vertical="center" wrapText="1"/>
      <protection hidden="1"/>
    </xf>
    <xf numFmtId="4" fontId="13" fillId="3" borderId="0" xfId="5" applyNumberFormat="1" applyFont="1" applyFill="1" applyBorder="1" applyAlignment="1" applyProtection="1">
      <alignment horizontal="right" vertical="center" wrapText="1"/>
      <protection hidden="1"/>
    </xf>
    <xf numFmtId="4" fontId="7" fillId="5" borderId="13" xfId="5" applyNumberFormat="1" applyFont="1" applyFill="1" applyBorder="1" applyAlignment="1" applyProtection="1">
      <alignment horizontal="right" vertical="center" wrapText="1"/>
      <protection hidden="1"/>
    </xf>
    <xf numFmtId="4" fontId="13" fillId="3" borderId="13" xfId="5" applyNumberFormat="1" applyFont="1" applyFill="1" applyBorder="1" applyAlignment="1" applyProtection="1">
      <alignment horizontal="right" vertical="center" wrapText="1"/>
      <protection hidden="1"/>
    </xf>
    <xf numFmtId="0" fontId="3" fillId="5" borderId="12" xfId="3" applyFont="1" applyFill="1" applyBorder="1" applyAlignment="1" applyProtection="1">
      <alignment horizontal="left" vertical="center" wrapText="1"/>
    </xf>
    <xf numFmtId="4" fontId="14" fillId="5" borderId="12" xfId="5" applyNumberFormat="1" applyFont="1" applyFill="1" applyBorder="1" applyAlignment="1" applyProtection="1">
      <alignment horizontal="right" vertical="center" wrapText="1"/>
    </xf>
    <xf numFmtId="4" fontId="3" fillId="3" borderId="12" xfId="5" applyNumberFormat="1" applyFont="1" applyFill="1" applyBorder="1" applyAlignment="1" applyProtection="1">
      <alignment horizontal="right" vertical="center" wrapText="1"/>
    </xf>
    <xf numFmtId="4" fontId="13" fillId="3" borderId="0" xfId="3" applyNumberFormat="1" applyFont="1" applyFill="1" applyBorder="1" applyAlignment="1" applyProtection="1">
      <alignment horizontal="right" vertical="center" wrapText="1"/>
      <protection hidden="1"/>
    </xf>
    <xf numFmtId="0" fontId="5" fillId="6" borderId="12" xfId="3" applyFont="1" applyFill="1" applyBorder="1" applyAlignment="1" applyProtection="1">
      <alignment horizontal="left" vertical="center" wrapText="1"/>
      <protection locked="0"/>
    </xf>
    <xf numFmtId="0" fontId="21" fillId="5" borderId="0" xfId="3" applyFont="1" applyFill="1" applyBorder="1" applyAlignment="1" applyProtection="1">
      <alignment horizontal="left" vertical="center" wrapText="1"/>
      <protection hidden="1"/>
    </xf>
    <xf numFmtId="4" fontId="7" fillId="5" borderId="0" xfId="5" applyNumberFormat="1" applyFont="1" applyFill="1" applyBorder="1" applyAlignment="1" applyProtection="1">
      <alignment horizontal="right" vertical="center" wrapText="1"/>
    </xf>
    <xf numFmtId="4" fontId="7" fillId="5" borderId="0" xfId="3" applyNumberFormat="1" applyFont="1" applyFill="1" applyBorder="1" applyAlignment="1" applyProtection="1">
      <alignment horizontal="right" vertical="center" wrapText="1"/>
      <protection hidden="1"/>
    </xf>
    <xf numFmtId="4" fontId="5" fillId="6" borderId="12" xfId="5" applyNumberFormat="1" applyFont="1" applyFill="1" applyBorder="1" applyAlignment="1" applyProtection="1">
      <alignment horizontal="right" vertical="center" wrapText="1"/>
    </xf>
    <xf numFmtId="4" fontId="5" fillId="3" borderId="12" xfId="5" applyNumberFormat="1" applyFont="1" applyFill="1" applyBorder="1" applyAlignment="1" applyProtection="1">
      <alignment horizontal="right" vertical="center" wrapText="1"/>
    </xf>
    <xf numFmtId="4" fontId="7" fillId="5" borderId="0" xfId="5" applyNumberFormat="1" applyFont="1" applyFill="1" applyBorder="1" applyAlignment="1" applyProtection="1">
      <alignment horizontal="right" vertical="center" wrapText="1"/>
      <protection locked="0"/>
    </xf>
    <xf numFmtId="4" fontId="7" fillId="5" borderId="0" xfId="3" applyNumberFormat="1" applyFont="1" applyFill="1" applyBorder="1" applyAlignment="1" applyProtection="1">
      <alignment horizontal="right" vertical="center" wrapText="1"/>
      <protection locked="0" hidden="1"/>
    </xf>
    <xf numFmtId="4" fontId="7" fillId="5" borderId="0" xfId="3" applyNumberFormat="1" applyFont="1" applyFill="1" applyBorder="1" applyAlignment="1" applyProtection="1">
      <alignment horizontal="right" vertical="center" wrapText="1"/>
      <protection locked="0"/>
    </xf>
    <xf numFmtId="49" fontId="17" fillId="4" borderId="0" xfId="3" applyNumberFormat="1" applyFont="1" applyFill="1" applyBorder="1" applyAlignment="1" applyProtection="1">
      <alignment horizontal="center" vertical="center"/>
    </xf>
    <xf numFmtId="0" fontId="10" fillId="6" borderId="0" xfId="3" applyFont="1" applyFill="1" applyBorder="1" applyAlignment="1" applyProtection="1">
      <alignment horizontal="right" vertical="center" wrapText="1"/>
      <protection hidden="1"/>
    </xf>
    <xf numFmtId="0" fontId="6" fillId="6" borderId="0" xfId="3" applyFont="1" applyFill="1" applyAlignment="1" applyProtection="1">
      <alignment horizontal="right" vertical="center"/>
    </xf>
    <xf numFmtId="49" fontId="18" fillId="6" borderId="5" xfId="3" applyNumberFormat="1" applyFont="1" applyFill="1" applyBorder="1" applyAlignment="1" applyProtection="1">
      <alignment horizontal="center" vertical="center"/>
    </xf>
    <xf numFmtId="49" fontId="18" fillId="6" borderId="0" xfId="3" applyNumberFormat="1" applyFont="1" applyFill="1" applyBorder="1" applyAlignment="1" applyProtection="1">
      <alignment horizontal="center" vertical="center"/>
    </xf>
    <xf numFmtId="0" fontId="7" fillId="3" borderId="7" xfId="3" applyFont="1" applyFill="1" applyBorder="1" applyAlignment="1" applyProtection="1">
      <alignment horizontal="center" vertical="center"/>
    </xf>
    <xf numFmtId="0" fontId="7" fillId="3" borderId="8" xfId="3" applyFont="1" applyFill="1" applyBorder="1" applyAlignment="1" applyProtection="1">
      <alignment horizontal="center" vertical="center"/>
    </xf>
    <xf numFmtId="0" fontId="7" fillId="3" borderId="9" xfId="3" applyFont="1" applyFill="1" applyBorder="1" applyAlignment="1" applyProtection="1">
      <alignment horizontal="center" vertical="center"/>
    </xf>
    <xf numFmtId="49" fontId="7" fillId="3" borderId="7" xfId="3" applyNumberFormat="1" applyFont="1" applyFill="1" applyBorder="1" applyAlignment="1" applyProtection="1">
      <alignment horizontal="center" vertical="center"/>
    </xf>
    <xf numFmtId="49" fontId="7" fillId="3" borderId="8" xfId="3" applyNumberFormat="1" applyFont="1" applyFill="1" applyBorder="1" applyAlignment="1" applyProtection="1">
      <alignment horizontal="center" vertical="center"/>
    </xf>
    <xf numFmtId="49" fontId="18" fillId="6" borderId="6" xfId="3" applyNumberFormat="1" applyFont="1" applyFill="1" applyBorder="1" applyAlignment="1" applyProtection="1">
      <alignment horizontal="center" vertical="center"/>
    </xf>
    <xf numFmtId="49" fontId="19" fillId="3" borderId="5" xfId="3" applyNumberFormat="1" applyFont="1" applyFill="1" applyBorder="1" applyAlignment="1" applyProtection="1">
      <alignment horizontal="center" vertical="center"/>
      <protection locked="0"/>
    </xf>
    <xf numFmtId="49" fontId="19" fillId="3" borderId="0" xfId="3" applyNumberFormat="1" applyFont="1" applyFill="1" applyBorder="1" applyAlignment="1" applyProtection="1">
      <alignment horizontal="center" vertical="center"/>
      <protection locked="0"/>
    </xf>
    <xf numFmtId="49" fontId="19" fillId="3" borderId="6" xfId="3" applyNumberFormat="1" applyFont="1" applyFill="1" applyBorder="1" applyAlignment="1" applyProtection="1">
      <alignment horizontal="center" vertical="center"/>
      <protection locked="0"/>
    </xf>
    <xf numFmtId="1" fontId="19" fillId="3" borderId="5" xfId="5" applyNumberFormat="1" applyFont="1" applyFill="1" applyBorder="1" applyAlignment="1" applyProtection="1">
      <alignment horizontal="center" vertical="center"/>
      <protection locked="0"/>
    </xf>
    <xf numFmtId="1" fontId="19" fillId="3" borderId="0" xfId="5" applyNumberFormat="1" applyFont="1" applyFill="1" applyBorder="1" applyAlignment="1" applyProtection="1">
      <alignment horizontal="center" vertical="center"/>
      <protection locked="0"/>
    </xf>
    <xf numFmtId="1" fontId="19" fillId="3" borderId="6" xfId="5" applyNumberFormat="1" applyFont="1" applyFill="1" applyBorder="1" applyAlignment="1" applyProtection="1">
      <alignment horizontal="center" vertical="center"/>
      <protection locked="0"/>
    </xf>
    <xf numFmtId="0" fontId="12" fillId="3" borderId="7" xfId="3" applyFont="1" applyFill="1" applyBorder="1" applyAlignment="1" applyProtection="1">
      <alignment horizontal="center" vertical="center"/>
      <protection locked="0" hidden="1"/>
    </xf>
    <xf numFmtId="0" fontId="12" fillId="3" borderId="8" xfId="3" applyFont="1" applyFill="1" applyBorder="1" applyAlignment="1" applyProtection="1">
      <alignment horizontal="center" vertical="center"/>
      <protection locked="0" hidden="1"/>
    </xf>
    <xf numFmtId="0" fontId="12" fillId="3" borderId="9" xfId="3" applyFont="1" applyFill="1" applyBorder="1" applyAlignment="1" applyProtection="1">
      <alignment horizontal="center" vertical="center"/>
      <protection locked="0" hidden="1"/>
    </xf>
    <xf numFmtId="0" fontId="12" fillId="3" borderId="7" xfId="3" applyFont="1" applyFill="1" applyBorder="1" applyAlignment="1" applyProtection="1">
      <alignment horizontal="center" vertical="center"/>
      <protection hidden="1"/>
    </xf>
    <xf numFmtId="0" fontId="12" fillId="3" borderId="8" xfId="3" applyFont="1" applyFill="1" applyBorder="1" applyAlignment="1" applyProtection="1">
      <alignment horizontal="center" vertical="center"/>
      <protection hidden="1"/>
    </xf>
    <xf numFmtId="0" fontId="14" fillId="3" borderId="8" xfId="3" applyFont="1" applyFill="1" applyBorder="1" applyAlignment="1" applyProtection="1">
      <alignment horizontal="left" vertical="center"/>
      <protection hidden="1"/>
    </xf>
    <xf numFmtId="0" fontId="14" fillId="3" borderId="9" xfId="3" applyFont="1" applyFill="1" applyBorder="1" applyAlignment="1" applyProtection="1">
      <alignment horizontal="left" vertical="center"/>
      <protection hidden="1"/>
    </xf>
    <xf numFmtId="49" fontId="17" fillId="4" borderId="2" xfId="3" applyNumberFormat="1" applyFont="1" applyFill="1" applyBorder="1" applyAlignment="1" applyProtection="1">
      <alignment horizontal="left" vertical="center"/>
    </xf>
    <xf numFmtId="49" fontId="17" fillId="4" borderId="3" xfId="3" applyNumberFormat="1" applyFont="1" applyFill="1" applyBorder="1" applyAlignment="1" applyProtection="1">
      <alignment horizontal="left" vertical="center"/>
    </xf>
    <xf numFmtId="49" fontId="17" fillId="4" borderId="4" xfId="3" applyNumberFormat="1" applyFont="1" applyFill="1" applyBorder="1" applyAlignment="1" applyProtection="1">
      <alignment horizontal="left" vertical="center"/>
    </xf>
    <xf numFmtId="49" fontId="10" fillId="6" borderId="5" xfId="3" applyNumberFormat="1" applyFont="1" applyFill="1" applyBorder="1" applyAlignment="1" applyProtection="1">
      <alignment horizontal="center" vertical="center"/>
    </xf>
    <xf numFmtId="49" fontId="10" fillId="6" borderId="0" xfId="3" applyNumberFormat="1" applyFont="1" applyFill="1" applyBorder="1" applyAlignment="1" applyProtection="1">
      <alignment horizontal="center" vertical="center"/>
    </xf>
    <xf numFmtId="49" fontId="10" fillId="6" borderId="10" xfId="3" applyNumberFormat="1" applyFont="1" applyFill="1" applyBorder="1" applyAlignment="1" applyProtection="1">
      <alignment horizontal="center" vertical="center"/>
    </xf>
    <xf numFmtId="0" fontId="8" fillId="3" borderId="0" xfId="3" applyFont="1" applyFill="1" applyBorder="1" applyAlignment="1" applyProtection="1">
      <alignment horizontal="left" wrapText="1"/>
    </xf>
    <xf numFmtId="14" fontId="3" fillId="2" borderId="0" xfId="3" applyNumberFormat="1" applyFont="1" applyFill="1" applyBorder="1" applyAlignment="1" applyProtection="1">
      <alignment horizontal="left" vertical="center"/>
    </xf>
    <xf numFmtId="0" fontId="3" fillId="2" borderId="0" xfId="3" applyFont="1" applyFill="1" applyBorder="1" applyAlignment="1" applyProtection="1">
      <alignment horizontal="left" vertical="center"/>
    </xf>
    <xf numFmtId="49" fontId="9" fillId="4" borderId="2" xfId="3" applyNumberFormat="1" applyFont="1" applyFill="1" applyBorder="1" applyAlignment="1" applyProtection="1">
      <alignment horizontal="left" vertical="center" wrapText="1"/>
    </xf>
    <xf numFmtId="49" fontId="9" fillId="4" borderId="3" xfId="3" applyNumberFormat="1" applyFont="1" applyFill="1" applyBorder="1" applyAlignment="1" applyProtection="1">
      <alignment horizontal="left" vertical="center" wrapText="1"/>
    </xf>
    <xf numFmtId="49" fontId="9" fillId="4" borderId="4" xfId="3" applyNumberFormat="1" applyFont="1" applyFill="1" applyBorder="1" applyAlignment="1" applyProtection="1">
      <alignment horizontal="left" vertical="center" wrapText="1"/>
    </xf>
    <xf numFmtId="49" fontId="10" fillId="6" borderId="6" xfId="3" applyNumberFormat="1" applyFont="1" applyFill="1" applyBorder="1" applyAlignment="1" applyProtection="1">
      <alignment horizontal="center" vertical="center"/>
    </xf>
    <xf numFmtId="0" fontId="45" fillId="3" borderId="1" xfId="3" applyFont="1" applyFill="1" applyBorder="1" applyAlignment="1" applyProtection="1">
      <alignment horizontal="left" vertical="top" wrapText="1"/>
    </xf>
  </cellXfs>
  <cellStyles count="20">
    <cellStyle name="Excel Built-in Normal" xfId="4"/>
    <cellStyle name="Millares" xfId="18" builtinId="3"/>
    <cellStyle name="Millares 2" xfId="5"/>
    <cellStyle name="Millares 3" xfId="6"/>
    <cellStyle name="Millares 4" xfId="1"/>
    <cellStyle name="Moneda 2" xfId="7"/>
    <cellStyle name="Normal" xfId="0" builtinId="0"/>
    <cellStyle name="Normal 2" xfId="3"/>
    <cellStyle name="Normal 2 2" xfId="8"/>
    <cellStyle name="Normal 2 2 2" xfId="9"/>
    <cellStyle name="Normal 2 2 3" xfId="10"/>
    <cellStyle name="Normal 2 3" xfId="11"/>
    <cellStyle name="Normal 2 3 2" xfId="12"/>
    <cellStyle name="Normal 3" xfId="13"/>
    <cellStyle name="Normal 3 2" xfId="14"/>
    <cellStyle name="Normal 3 3" xfId="15"/>
    <cellStyle name="Normal 4" xfId="16"/>
    <cellStyle name="Porcentaje" xfId="19" builtinId="5"/>
    <cellStyle name="Porcentaje 2" xfId="17"/>
    <cellStyle name="Porcentaje 3" xfId="2"/>
  </cellStyles>
  <dxfs count="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217191</xdr:colOff>
      <xdr:row>0</xdr:row>
      <xdr:rowOff>84668</xdr:rowOff>
    </xdr:from>
    <xdr:to>
      <xdr:col>38</xdr:col>
      <xdr:colOff>223491</xdr:colOff>
      <xdr:row>3</xdr:row>
      <xdr:rowOff>189730</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530"/>
        <a:stretch/>
      </xdr:blipFill>
      <xdr:spPr>
        <a:xfrm>
          <a:off x="7678441" y="84668"/>
          <a:ext cx="1710217" cy="581312"/>
        </a:xfrm>
        <a:prstGeom prst="rect">
          <a:avLst/>
        </a:prstGeom>
      </xdr:spPr>
    </xdr:pic>
    <xdr:clientData/>
  </xdr:twoCellAnchor>
  <xdr:twoCellAnchor editAs="oneCell">
    <xdr:from>
      <xdr:col>2</xdr:col>
      <xdr:colOff>19843</xdr:colOff>
      <xdr:row>120</xdr:row>
      <xdr:rowOff>92870</xdr:rowOff>
    </xdr:from>
    <xdr:to>
      <xdr:col>38</xdr:col>
      <xdr:colOff>178594</xdr:colOff>
      <xdr:row>158</xdr:row>
      <xdr:rowOff>1966</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9607" r="186" b="29790"/>
        <a:stretch/>
      </xdr:blipFill>
      <xdr:spPr>
        <a:xfrm>
          <a:off x="436562" y="20071558"/>
          <a:ext cx="9159876" cy="6235283"/>
        </a:xfrm>
        <a:prstGeom prst="rect">
          <a:avLst/>
        </a:prstGeom>
      </xdr:spPr>
    </xdr:pic>
    <xdr:clientData/>
  </xdr:twoCellAnchor>
  <xdr:twoCellAnchor editAs="oneCell">
    <xdr:from>
      <xdr:col>23</xdr:col>
      <xdr:colOff>83343</xdr:colOff>
      <xdr:row>158</xdr:row>
      <xdr:rowOff>3963</xdr:rowOff>
    </xdr:from>
    <xdr:to>
      <xdr:col>38</xdr:col>
      <xdr:colOff>166685</xdr:colOff>
      <xdr:row>161</xdr:row>
      <xdr:rowOff>115642</xdr:rowOff>
    </xdr:to>
    <xdr:pic>
      <xdr:nvPicPr>
        <xdr:cNvPr id="6" name="5 Imagen">
          <a:extLst>
            <a:ext uri="{FF2B5EF4-FFF2-40B4-BE49-F238E27FC236}">
              <a16:creationId xmlns:a16="http://schemas.microsoft.com/office/drawing/2014/main" xmlns="" id="{00000000-0008-0000-0100-000006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 t="80265" r="41824" b="12851"/>
        <a:stretch/>
      </xdr:blipFill>
      <xdr:spPr>
        <a:xfrm>
          <a:off x="5750718" y="26316776"/>
          <a:ext cx="3833811" cy="611741"/>
        </a:xfrm>
        <a:prstGeom prst="rect">
          <a:avLst/>
        </a:prstGeom>
      </xdr:spPr>
    </xdr:pic>
    <xdr:clientData/>
  </xdr:twoCellAnchor>
  <xdr:twoCellAnchor editAs="oneCell">
    <xdr:from>
      <xdr:col>1</xdr:col>
      <xdr:colOff>246061</xdr:colOff>
      <xdr:row>158</xdr:row>
      <xdr:rowOff>3961</xdr:rowOff>
    </xdr:from>
    <xdr:to>
      <xdr:col>17</xdr:col>
      <xdr:colOff>238124</xdr:colOff>
      <xdr:row>162</xdr:row>
      <xdr:rowOff>75168</xdr:rowOff>
    </xdr:to>
    <xdr:pic>
      <xdr:nvPicPr>
        <xdr:cNvPr id="7" name="6 Imagen">
          <a:extLst>
            <a:ext uri="{FF2B5EF4-FFF2-40B4-BE49-F238E27FC236}">
              <a16:creationId xmlns:a16="http://schemas.microsoft.com/office/drawing/2014/main" xmlns="" id="{00000000-0008-0000-0100-000007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932" t="95140" r="60617" b="15"/>
        <a:stretch/>
      </xdr:blipFill>
      <xdr:spPr>
        <a:xfrm>
          <a:off x="412749" y="26316774"/>
          <a:ext cx="3992563" cy="737957"/>
        </a:xfrm>
        <a:prstGeom prst="rect">
          <a:avLst/>
        </a:prstGeom>
      </xdr:spPr>
    </xdr:pic>
    <xdr:clientData/>
  </xdr:twoCellAnchor>
  <xdr:twoCellAnchor editAs="oneCell">
    <xdr:from>
      <xdr:col>1</xdr:col>
      <xdr:colOff>247647</xdr:colOff>
      <xdr:row>161</xdr:row>
      <xdr:rowOff>115875</xdr:rowOff>
    </xdr:from>
    <xdr:to>
      <xdr:col>38</xdr:col>
      <xdr:colOff>174623</xdr:colOff>
      <xdr:row>166</xdr:row>
      <xdr:rowOff>116316</xdr:rowOff>
    </xdr:to>
    <xdr:pic>
      <xdr:nvPicPr>
        <xdr:cNvPr id="8" name="7 Imagen">
          <a:extLst>
            <a:ext uri="{FF2B5EF4-FFF2-40B4-BE49-F238E27FC236}">
              <a16:creationId xmlns:a16="http://schemas.microsoft.com/office/drawing/2014/main" xmlns="" id="{00000000-0008-0000-0100-000008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87378" r="-20" b="5902"/>
        <a:stretch/>
      </xdr:blipFill>
      <xdr:spPr>
        <a:xfrm>
          <a:off x="414335" y="26928750"/>
          <a:ext cx="9178132" cy="833879"/>
        </a:xfrm>
        <a:prstGeom prst="rect">
          <a:avLst/>
        </a:prstGeom>
      </xdr:spPr>
    </xdr:pic>
    <xdr:clientData/>
  </xdr:twoCellAnchor>
  <xdr:twoCellAnchor>
    <xdr:from>
      <xdr:col>29</xdr:col>
      <xdr:colOff>27214</xdr:colOff>
      <xdr:row>155</xdr:row>
      <xdr:rowOff>54429</xdr:rowOff>
    </xdr:from>
    <xdr:to>
      <xdr:col>38</xdr:col>
      <xdr:colOff>81643</xdr:colOff>
      <xdr:row>157</xdr:row>
      <xdr:rowOff>40821</xdr:rowOff>
    </xdr:to>
    <xdr:sp macro="" textlink="">
      <xdr:nvSpPr>
        <xdr:cNvPr id="9" name="8 CuadroTexto">
          <a:extLst>
            <a:ext uri="{FF2B5EF4-FFF2-40B4-BE49-F238E27FC236}">
              <a16:creationId xmlns:a16="http://schemas.microsoft.com/office/drawing/2014/main" xmlns="" id="{00000000-0008-0000-0100-000009000000}"/>
            </a:ext>
          </a:extLst>
        </xdr:cNvPr>
        <xdr:cNvSpPr txBox="1"/>
      </xdr:nvSpPr>
      <xdr:spPr>
        <a:xfrm>
          <a:off x="7048500" y="25404536"/>
          <a:ext cx="2258786"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PA" sz="1600" b="1">
              <a:solidFill>
                <a:srgbClr val="0070C0"/>
              </a:solidFill>
            </a:rPr>
            <a:t>Somos Pet</a:t>
          </a:r>
          <a:r>
            <a:rPr lang="es-PA" sz="1600" b="1" baseline="0">
              <a:solidFill>
                <a:srgbClr val="0070C0"/>
              </a:solidFill>
            </a:rPr>
            <a:t> Friendly</a:t>
          </a:r>
          <a:endParaRPr lang="es-PA" sz="1600" b="1">
            <a:solidFill>
              <a:srgbClr val="0070C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degracia.SURAMERICANA_PA.000/Desktop/MOTOR%20SHOW%202016/AUTOS%20ONEDRIVE/COTIZADORES/COTIZADOR%202016%20-%20PARTICULARES_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degracia.SURAMERICANA_PA.000/Desktop/MOTOR%20SHOW%202016/AUTOS%20ONEDRIVE/COTIZADORES/COTIZADOR%202016%20-%20AUTO%20PARTICUL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AL DE T."/>
      <sheetName val="COBERTURA COMPLETA"/>
      <sheetName val="RC"/>
      <sheetName val="Parametros"/>
      <sheetName val="ML"/>
    </sheetNames>
    <sheetDataSet>
      <sheetData sheetId="0">
        <row r="15">
          <cell r="J15">
            <v>0</v>
          </cell>
        </row>
      </sheetData>
      <sheetData sheetId="1"/>
      <sheetData sheetId="2"/>
      <sheetData sheetId="3">
        <row r="2">
          <cell r="I2" t="str">
            <v>AUTOMOVILES</v>
          </cell>
        </row>
      </sheetData>
      <sheetData sheetId="4">
        <row r="1">
          <cell r="A1" t="str">
            <v>CONCA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al de tránsito"/>
      <sheetName val="COBERTURA COMPLETA"/>
      <sheetName val="Corredores"/>
      <sheetName val="MARCA LINEA"/>
      <sheetName val="Hoja1"/>
    </sheetNames>
    <sheetDataSet>
      <sheetData sheetId="0" refreshError="1"/>
      <sheetData sheetId="1">
        <row r="1">
          <cell r="CB1" t="str">
            <v>ACURA</v>
          </cell>
        </row>
      </sheetData>
      <sheetData sheetId="2" refreshError="1"/>
      <sheetData sheetId="3">
        <row r="46">
          <cell r="E46" t="str">
            <v>DAVID</v>
          </cell>
          <cell r="F46" t="str">
            <v>DAVID</v>
          </cell>
          <cell r="G46" t="str">
            <v>1</v>
          </cell>
        </row>
        <row r="47">
          <cell r="E47" t="str">
            <v>DIRECTAS</v>
          </cell>
          <cell r="F47" t="str">
            <v>DIRECTAS</v>
          </cell>
          <cell r="G47" t="str">
            <v>2</v>
          </cell>
        </row>
        <row r="48">
          <cell r="E48" t="str">
            <v>EL_DORADO</v>
          </cell>
          <cell r="F48" t="str">
            <v>EL_DORADO</v>
          </cell>
          <cell r="G48" t="str">
            <v>3</v>
          </cell>
        </row>
        <row r="49">
          <cell r="E49" t="str">
            <v>LOS_PUEBLOS</v>
          </cell>
          <cell r="F49" t="str">
            <v>LOS_PUEBLOS</v>
          </cell>
          <cell r="G49" t="str">
            <v>4</v>
          </cell>
        </row>
        <row r="50">
          <cell r="E50" t="str">
            <v>MARBELLA_CORPORATIVO_F</v>
          </cell>
          <cell r="F50" t="str">
            <v>MARBELLA_CORPORATIVO_F</v>
          </cell>
          <cell r="G50" t="str">
            <v>5</v>
          </cell>
        </row>
        <row r="51">
          <cell r="E51" t="str">
            <v>MARBELLA_CORPORATIVO_I</v>
          </cell>
          <cell r="F51" t="str">
            <v>MARBELLA_CORPORATIVO_I</v>
          </cell>
          <cell r="G51" t="str">
            <v>6</v>
          </cell>
        </row>
        <row r="52">
          <cell r="E52" t="str">
            <v>MARBELLA_CORPORATIVO_K</v>
          </cell>
          <cell r="F52" t="str">
            <v>MARBELLA_CORPORATIVO_K</v>
          </cell>
          <cell r="G52" t="str">
            <v>7</v>
          </cell>
        </row>
        <row r="53">
          <cell r="E53" t="str">
            <v>MARBELLA_PYF</v>
          </cell>
          <cell r="F53" t="str">
            <v>MARBELLA_PYF</v>
          </cell>
          <cell r="G53" t="str">
            <v>8</v>
          </cell>
        </row>
        <row r="54">
          <cell r="E54" t="str">
            <v>MULTICENTRO</v>
          </cell>
          <cell r="F54" t="str">
            <v>MULTICENTRO</v>
          </cell>
          <cell r="G54" t="str">
            <v>9</v>
          </cell>
        </row>
        <row r="55">
          <cell r="E55" t="str">
            <v>SANTIAGO_CHITRE</v>
          </cell>
          <cell r="F55" t="str">
            <v>SANTIAGO_CHITRE</v>
          </cell>
          <cell r="G55" t="str">
            <v>10</v>
          </cell>
        </row>
      </sheetData>
      <sheetData sheetId="4">
        <row r="1">
          <cell r="E1" t="str">
            <v>LINEA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opLeftCell="A8" workbookViewId="0">
      <selection activeCell="C16" sqref="C16"/>
    </sheetView>
  </sheetViews>
  <sheetFormatPr baseColWidth="10" defaultColWidth="0" defaultRowHeight="12.75" customHeight="1" zeroHeight="1" x14ac:dyDescent="0.2"/>
  <cols>
    <col min="1" max="1" width="60.85546875" style="72" bestFit="1" customWidth="1"/>
    <col min="2" max="2" width="6.42578125" style="86" bestFit="1" customWidth="1"/>
    <col min="3" max="3" width="8.140625" style="86" bestFit="1" customWidth="1"/>
    <col min="4" max="4" width="5.7109375" style="86" bestFit="1" customWidth="1"/>
    <col min="5" max="5" width="6" style="72" customWidth="1"/>
    <col min="6" max="9" width="10.7109375" style="87" customWidth="1"/>
    <col min="10" max="10" width="15.85546875" style="87" customWidth="1"/>
    <col min="11" max="11" width="6.42578125" style="72" bestFit="1" customWidth="1"/>
    <col min="12" max="12" width="8.140625" style="72" bestFit="1" customWidth="1"/>
    <col min="13" max="13" width="5" style="72" bestFit="1" customWidth="1"/>
    <col min="14" max="14" width="11.42578125" style="72" customWidth="1"/>
    <col min="15" max="15" width="0" style="72" hidden="1" customWidth="1"/>
    <col min="16" max="16384" width="11.42578125" style="72" hidden="1"/>
  </cols>
  <sheetData>
    <row r="1" spans="1:14" ht="15" x14ac:dyDescent="0.25">
      <c r="A1" s="69" t="s">
        <v>102</v>
      </c>
      <c r="B1" s="70" t="s">
        <v>103</v>
      </c>
      <c r="C1" s="70" t="s">
        <v>104</v>
      </c>
      <c r="D1" s="70" t="s">
        <v>105</v>
      </c>
      <c r="E1" s="71"/>
      <c r="F1" s="210" t="s">
        <v>106</v>
      </c>
      <c r="G1" s="210"/>
      <c r="H1" s="210"/>
      <c r="I1" s="210"/>
      <c r="J1" s="210"/>
      <c r="K1" s="70" t="s">
        <v>103</v>
      </c>
      <c r="L1" s="70" t="s">
        <v>104</v>
      </c>
      <c r="M1" s="70" t="s">
        <v>95</v>
      </c>
      <c r="N1" s="71"/>
    </row>
    <row r="2" spans="1:14" ht="15" x14ac:dyDescent="0.25">
      <c r="A2" s="73" t="s">
        <v>107</v>
      </c>
      <c r="B2" s="74">
        <v>2</v>
      </c>
      <c r="C2" s="75">
        <v>0</v>
      </c>
      <c r="D2" s="74">
        <f>C2*B2</f>
        <v>0</v>
      </c>
      <c r="E2" s="71"/>
      <c r="F2" s="211" t="s">
        <v>108</v>
      </c>
      <c r="G2" s="211"/>
      <c r="H2" s="211"/>
      <c r="I2" s="211"/>
      <c r="J2" s="211"/>
      <c r="K2" s="74">
        <v>2</v>
      </c>
      <c r="L2" s="75">
        <v>0</v>
      </c>
      <c r="M2" s="74">
        <f>L2*K2</f>
        <v>0</v>
      </c>
      <c r="N2" s="71"/>
    </row>
    <row r="3" spans="1:14" ht="15" x14ac:dyDescent="0.25">
      <c r="A3" s="76" t="s">
        <v>109</v>
      </c>
      <c r="B3" s="77">
        <v>9</v>
      </c>
      <c r="C3" s="78">
        <v>0</v>
      </c>
      <c r="D3" s="77">
        <f t="shared" ref="D3:D23" si="0">C3*B3</f>
        <v>0</v>
      </c>
      <c r="E3" s="71"/>
      <c r="F3" s="211" t="s">
        <v>110</v>
      </c>
      <c r="G3" s="211"/>
      <c r="H3" s="211"/>
      <c r="I3" s="211"/>
      <c r="J3" s="211"/>
      <c r="K3" s="74">
        <v>1</v>
      </c>
      <c r="L3" s="75">
        <v>0</v>
      </c>
      <c r="M3" s="74">
        <f t="shared" ref="M3:M12" si="1">L3*K3</f>
        <v>0</v>
      </c>
      <c r="N3" s="71"/>
    </row>
    <row r="4" spans="1:14" ht="15" x14ac:dyDescent="0.25">
      <c r="A4" s="76" t="s">
        <v>111</v>
      </c>
      <c r="B4" s="77">
        <v>3</v>
      </c>
      <c r="C4" s="78">
        <v>0</v>
      </c>
      <c r="D4" s="77">
        <f t="shared" si="0"/>
        <v>0</v>
      </c>
      <c r="E4" s="71"/>
      <c r="F4" s="211" t="s">
        <v>112</v>
      </c>
      <c r="G4" s="211"/>
      <c r="H4" s="211"/>
      <c r="I4" s="211"/>
      <c r="J4" s="211"/>
      <c r="K4" s="74">
        <v>2</v>
      </c>
      <c r="L4" s="75">
        <v>0</v>
      </c>
      <c r="M4" s="74">
        <f t="shared" si="1"/>
        <v>0</v>
      </c>
      <c r="N4" s="71"/>
    </row>
    <row r="5" spans="1:14" ht="15" x14ac:dyDescent="0.25">
      <c r="A5" s="76" t="s">
        <v>113</v>
      </c>
      <c r="B5" s="77">
        <v>4</v>
      </c>
      <c r="C5" s="78">
        <v>0</v>
      </c>
      <c r="D5" s="77">
        <f t="shared" si="0"/>
        <v>0</v>
      </c>
      <c r="E5" s="71"/>
      <c r="F5" s="209" t="s">
        <v>114</v>
      </c>
      <c r="G5" s="209"/>
      <c r="H5" s="209"/>
      <c r="I5" s="209"/>
      <c r="J5" s="209"/>
      <c r="K5" s="77">
        <v>3</v>
      </c>
      <c r="L5" s="78">
        <v>0</v>
      </c>
      <c r="M5" s="77">
        <f t="shared" si="1"/>
        <v>0</v>
      </c>
      <c r="N5" s="71"/>
    </row>
    <row r="6" spans="1:14" ht="15" x14ac:dyDescent="0.25">
      <c r="A6" s="73" t="s">
        <v>115</v>
      </c>
      <c r="B6" s="74">
        <v>2</v>
      </c>
      <c r="C6" s="75">
        <v>0</v>
      </c>
      <c r="D6" s="74">
        <f t="shared" si="0"/>
        <v>0</v>
      </c>
      <c r="E6" s="71"/>
      <c r="F6" s="209" t="s">
        <v>116</v>
      </c>
      <c r="G6" s="209"/>
      <c r="H6" s="209"/>
      <c r="I6" s="209"/>
      <c r="J6" s="209"/>
      <c r="K6" s="77">
        <v>3</v>
      </c>
      <c r="L6" s="78">
        <v>0</v>
      </c>
      <c r="M6" s="77">
        <f t="shared" si="1"/>
        <v>0</v>
      </c>
      <c r="N6" s="71"/>
    </row>
    <row r="7" spans="1:14" ht="15" x14ac:dyDescent="0.25">
      <c r="A7" s="73" t="s">
        <v>117</v>
      </c>
      <c r="B7" s="74">
        <v>2</v>
      </c>
      <c r="C7" s="75">
        <v>0</v>
      </c>
      <c r="D7" s="74">
        <f t="shared" si="0"/>
        <v>0</v>
      </c>
      <c r="E7" s="71"/>
      <c r="F7" s="209" t="s">
        <v>118</v>
      </c>
      <c r="G7" s="209"/>
      <c r="H7" s="209"/>
      <c r="I7" s="209"/>
      <c r="J7" s="209"/>
      <c r="K7" s="77">
        <v>3</v>
      </c>
      <c r="L7" s="78">
        <v>0</v>
      </c>
      <c r="M7" s="77">
        <f t="shared" si="1"/>
        <v>0</v>
      </c>
      <c r="N7" s="71"/>
    </row>
    <row r="8" spans="1:14" ht="15" x14ac:dyDescent="0.25">
      <c r="A8" s="73" t="s">
        <v>119</v>
      </c>
      <c r="B8" s="74">
        <v>1</v>
      </c>
      <c r="C8" s="75">
        <v>0</v>
      </c>
      <c r="D8" s="74">
        <f t="shared" si="0"/>
        <v>0</v>
      </c>
      <c r="E8" s="71"/>
      <c r="F8" s="209" t="s">
        <v>120</v>
      </c>
      <c r="G8" s="209"/>
      <c r="H8" s="209"/>
      <c r="I8" s="209"/>
      <c r="J8" s="209"/>
      <c r="K8" s="77">
        <v>4</v>
      </c>
      <c r="L8" s="78">
        <v>0</v>
      </c>
      <c r="M8" s="77">
        <f t="shared" si="1"/>
        <v>0</v>
      </c>
      <c r="N8" s="71"/>
    </row>
    <row r="9" spans="1:14" ht="15" x14ac:dyDescent="0.25">
      <c r="A9" s="73" t="s">
        <v>121</v>
      </c>
      <c r="B9" s="74">
        <v>1</v>
      </c>
      <c r="C9" s="75">
        <v>0</v>
      </c>
      <c r="D9" s="74">
        <f t="shared" si="0"/>
        <v>0</v>
      </c>
      <c r="E9" s="71"/>
      <c r="F9" s="211" t="s">
        <v>122</v>
      </c>
      <c r="G9" s="211"/>
      <c r="H9" s="211"/>
      <c r="I9" s="211"/>
      <c r="J9" s="211"/>
      <c r="K9" s="74">
        <v>2</v>
      </c>
      <c r="L9" s="75">
        <v>0</v>
      </c>
      <c r="M9" s="74">
        <f t="shared" si="1"/>
        <v>0</v>
      </c>
      <c r="N9" s="71"/>
    </row>
    <row r="10" spans="1:14" ht="15" x14ac:dyDescent="0.25">
      <c r="A10" s="73" t="s">
        <v>123</v>
      </c>
      <c r="B10" s="74">
        <v>1</v>
      </c>
      <c r="C10" s="75">
        <v>0</v>
      </c>
      <c r="D10" s="74">
        <f t="shared" si="0"/>
        <v>0</v>
      </c>
      <c r="E10" s="71"/>
      <c r="F10" s="211" t="s">
        <v>124</v>
      </c>
      <c r="G10" s="211"/>
      <c r="H10" s="211"/>
      <c r="I10" s="211"/>
      <c r="J10" s="211"/>
      <c r="K10" s="74">
        <v>1</v>
      </c>
      <c r="L10" s="75">
        <v>0</v>
      </c>
      <c r="M10" s="74">
        <f t="shared" si="1"/>
        <v>0</v>
      </c>
      <c r="N10" s="71"/>
    </row>
    <row r="11" spans="1:14" ht="15" x14ac:dyDescent="0.25">
      <c r="A11" s="76" t="s">
        <v>125</v>
      </c>
      <c r="B11" s="77">
        <v>9</v>
      </c>
      <c r="C11" s="78">
        <v>0</v>
      </c>
      <c r="D11" s="77">
        <f t="shared" si="0"/>
        <v>0</v>
      </c>
      <c r="E11" s="71"/>
      <c r="F11" s="209" t="s">
        <v>126</v>
      </c>
      <c r="G11" s="209"/>
      <c r="H11" s="209"/>
      <c r="I11" s="209"/>
      <c r="J11" s="209"/>
      <c r="K11" s="77">
        <v>3</v>
      </c>
      <c r="L11" s="78">
        <v>0</v>
      </c>
      <c r="M11" s="77">
        <f t="shared" si="1"/>
        <v>0</v>
      </c>
      <c r="N11" s="71"/>
    </row>
    <row r="12" spans="1:14" ht="15" x14ac:dyDescent="0.25">
      <c r="A12" s="73" t="s">
        <v>127</v>
      </c>
      <c r="B12" s="74">
        <v>3</v>
      </c>
      <c r="C12" s="75">
        <v>0</v>
      </c>
      <c r="D12" s="74">
        <f t="shared" si="0"/>
        <v>0</v>
      </c>
      <c r="E12" s="71"/>
      <c r="F12" s="211" t="s">
        <v>128</v>
      </c>
      <c r="G12" s="211"/>
      <c r="H12" s="211"/>
      <c r="I12" s="211"/>
      <c r="J12" s="211"/>
      <c r="K12" s="74">
        <v>2</v>
      </c>
      <c r="L12" s="75">
        <v>0</v>
      </c>
      <c r="M12" s="74">
        <f t="shared" si="1"/>
        <v>0</v>
      </c>
      <c r="N12" s="71"/>
    </row>
    <row r="13" spans="1:14" ht="15" x14ac:dyDescent="0.25">
      <c r="A13" s="73" t="s">
        <v>129</v>
      </c>
      <c r="B13" s="74">
        <v>3</v>
      </c>
      <c r="C13" s="75">
        <v>0</v>
      </c>
      <c r="D13" s="74">
        <f t="shared" si="0"/>
        <v>0</v>
      </c>
      <c r="E13" s="71"/>
      <c r="F13" s="79"/>
      <c r="G13" s="79"/>
      <c r="H13" s="79"/>
      <c r="I13" s="79"/>
      <c r="J13" s="79"/>
      <c r="K13" s="80"/>
      <c r="L13" s="81"/>
      <c r="M13" s="80">
        <f>SUM(M2:M12)</f>
        <v>0</v>
      </c>
      <c r="N13" s="71"/>
    </row>
    <row r="14" spans="1:14" ht="15" x14ac:dyDescent="0.25">
      <c r="A14" s="76" t="s">
        <v>130</v>
      </c>
      <c r="B14" s="77">
        <v>4</v>
      </c>
      <c r="C14" s="78">
        <v>0</v>
      </c>
      <c r="D14" s="77">
        <f t="shared" si="0"/>
        <v>0</v>
      </c>
      <c r="E14" s="71"/>
      <c r="F14" s="82"/>
      <c r="G14" s="82"/>
      <c r="H14" s="82"/>
      <c r="I14" s="82"/>
      <c r="J14" s="82"/>
      <c r="K14" s="71"/>
      <c r="L14" s="71"/>
      <c r="M14" s="71"/>
      <c r="N14" s="71"/>
    </row>
    <row r="15" spans="1:14" ht="15.75" x14ac:dyDescent="0.25">
      <c r="A15" s="76" t="s">
        <v>131</v>
      </c>
      <c r="B15" s="77">
        <v>4</v>
      </c>
      <c r="C15" s="78">
        <v>0</v>
      </c>
      <c r="D15" s="77">
        <f t="shared" si="0"/>
        <v>0</v>
      </c>
      <c r="E15" s="71"/>
      <c r="F15" s="212" t="s">
        <v>132</v>
      </c>
      <c r="G15" s="212"/>
      <c r="H15" s="212"/>
      <c r="I15" s="212"/>
      <c r="J15" s="83">
        <f>M13+D24</f>
        <v>0</v>
      </c>
      <c r="K15" s="71"/>
      <c r="L15" s="71"/>
      <c r="M15" s="71"/>
      <c r="N15" s="71"/>
    </row>
    <row r="16" spans="1:14" ht="15" x14ac:dyDescent="0.25">
      <c r="A16" s="73" t="s">
        <v>133</v>
      </c>
      <c r="B16" s="74">
        <v>2</v>
      </c>
      <c r="C16" s="75">
        <v>0</v>
      </c>
      <c r="D16" s="74">
        <f t="shared" si="0"/>
        <v>0</v>
      </c>
      <c r="E16" s="71"/>
      <c r="F16" s="213" t="str">
        <f>IF(J15&lt;=5,"ASEGURABLE",IF(J15&lt;=8,"RECARGAR PRIMA DE COTIZACIÓN","NO ASEGURABLE"))</f>
        <v>ASEGURABLE</v>
      </c>
      <c r="G16" s="213"/>
      <c r="H16" s="213"/>
      <c r="I16" s="213"/>
      <c r="J16" s="84"/>
      <c r="K16" s="71"/>
      <c r="L16" s="71"/>
      <c r="M16" s="71"/>
      <c r="N16" s="71"/>
    </row>
    <row r="17" spans="1:14" ht="15" x14ac:dyDescent="0.25">
      <c r="A17" s="76" t="s">
        <v>134</v>
      </c>
      <c r="B17" s="77">
        <v>5</v>
      </c>
      <c r="C17" s="78">
        <v>0</v>
      </c>
      <c r="D17" s="77">
        <f t="shared" si="0"/>
        <v>0</v>
      </c>
      <c r="E17" s="71"/>
      <c r="F17" s="213"/>
      <c r="G17" s="213"/>
      <c r="H17" s="213"/>
      <c r="I17" s="213"/>
      <c r="J17" s="84"/>
      <c r="K17" s="71"/>
      <c r="L17" s="71"/>
      <c r="M17" s="71"/>
      <c r="N17" s="71"/>
    </row>
    <row r="18" spans="1:14" ht="15" x14ac:dyDescent="0.25">
      <c r="A18" s="73" t="s">
        <v>135</v>
      </c>
      <c r="B18" s="74">
        <v>2</v>
      </c>
      <c r="C18" s="75">
        <v>0</v>
      </c>
      <c r="D18" s="74">
        <f t="shared" si="0"/>
        <v>0</v>
      </c>
      <c r="E18" s="71"/>
      <c r="F18" s="213"/>
      <c r="G18" s="213"/>
      <c r="H18" s="213"/>
      <c r="I18" s="213"/>
      <c r="J18" s="84"/>
      <c r="K18" s="71"/>
      <c r="L18" s="71"/>
      <c r="M18" s="71"/>
      <c r="N18" s="71"/>
    </row>
    <row r="19" spans="1:14" ht="15" x14ac:dyDescent="0.25">
      <c r="A19" s="73" t="s">
        <v>136</v>
      </c>
      <c r="B19" s="74">
        <v>1</v>
      </c>
      <c r="C19" s="75">
        <v>0</v>
      </c>
      <c r="D19" s="74">
        <f t="shared" si="0"/>
        <v>0</v>
      </c>
      <c r="E19" s="71"/>
      <c r="F19" s="82"/>
      <c r="G19" s="82"/>
      <c r="H19" s="82"/>
      <c r="I19" s="82"/>
      <c r="J19" s="82"/>
      <c r="K19" s="71"/>
      <c r="L19" s="71"/>
      <c r="M19" s="71"/>
      <c r="N19" s="71"/>
    </row>
    <row r="20" spans="1:14" ht="15" x14ac:dyDescent="0.25">
      <c r="A20" s="73" t="s">
        <v>137</v>
      </c>
      <c r="B20" s="74">
        <v>1</v>
      </c>
      <c r="C20" s="75">
        <v>0</v>
      </c>
      <c r="D20" s="74">
        <f t="shared" si="0"/>
        <v>0</v>
      </c>
      <c r="E20" s="71"/>
      <c r="F20" s="82"/>
      <c r="G20" s="82"/>
      <c r="H20" s="82"/>
      <c r="I20" s="82"/>
      <c r="J20" s="82"/>
      <c r="K20" s="71"/>
      <c r="L20" s="71"/>
      <c r="M20" s="71"/>
      <c r="N20" s="71"/>
    </row>
    <row r="21" spans="1:14" ht="15" x14ac:dyDescent="0.25">
      <c r="A21" s="73" t="s">
        <v>138</v>
      </c>
      <c r="B21" s="74">
        <v>1</v>
      </c>
      <c r="C21" s="75">
        <v>0</v>
      </c>
      <c r="D21" s="74">
        <f t="shared" si="0"/>
        <v>0</v>
      </c>
      <c r="E21" s="71"/>
      <c r="F21" s="82"/>
      <c r="G21" s="82"/>
      <c r="H21" s="82"/>
      <c r="I21" s="82"/>
      <c r="J21" s="82"/>
      <c r="K21" s="71"/>
      <c r="L21" s="71"/>
      <c r="M21" s="71"/>
      <c r="N21" s="71"/>
    </row>
    <row r="22" spans="1:14" ht="15" x14ac:dyDescent="0.25">
      <c r="A22" s="73" t="s">
        <v>139</v>
      </c>
      <c r="B22" s="74">
        <v>2</v>
      </c>
      <c r="C22" s="75">
        <v>0</v>
      </c>
      <c r="D22" s="74">
        <f t="shared" si="0"/>
        <v>0</v>
      </c>
      <c r="E22" s="71"/>
      <c r="F22" s="82"/>
      <c r="G22" s="82"/>
      <c r="H22" s="82"/>
      <c r="I22" s="82"/>
      <c r="J22" s="82"/>
      <c r="K22" s="71"/>
      <c r="L22" s="71"/>
      <c r="M22" s="71"/>
      <c r="N22" s="71"/>
    </row>
    <row r="23" spans="1:14" ht="15" x14ac:dyDescent="0.25">
      <c r="A23" s="73" t="s">
        <v>140</v>
      </c>
      <c r="B23" s="74">
        <v>1</v>
      </c>
      <c r="C23" s="75">
        <v>0</v>
      </c>
      <c r="D23" s="74">
        <f t="shared" si="0"/>
        <v>0</v>
      </c>
      <c r="E23" s="71"/>
      <c r="F23" s="82"/>
      <c r="G23" s="82"/>
      <c r="H23" s="82"/>
      <c r="I23" s="82"/>
      <c r="J23" s="82"/>
      <c r="K23" s="71"/>
      <c r="L23" s="71"/>
      <c r="M23" s="71"/>
      <c r="N23" s="71"/>
    </row>
    <row r="24" spans="1:14" ht="15" x14ac:dyDescent="0.25">
      <c r="A24" s="81"/>
      <c r="B24" s="80"/>
      <c r="C24" s="80"/>
      <c r="D24" s="80">
        <f>SUM(D2:D23)</f>
        <v>0</v>
      </c>
      <c r="E24" s="71"/>
      <c r="F24" s="82"/>
      <c r="G24" s="82"/>
      <c r="H24" s="82"/>
      <c r="I24" s="82"/>
      <c r="J24" s="82"/>
      <c r="K24" s="71"/>
      <c r="L24" s="71"/>
      <c r="M24" s="71"/>
      <c r="N24" s="71"/>
    </row>
    <row r="25" spans="1:14" x14ac:dyDescent="0.2">
      <c r="A25" s="71"/>
      <c r="B25" s="85"/>
      <c r="C25" s="85"/>
      <c r="D25" s="85"/>
      <c r="E25" s="71"/>
      <c r="F25" s="82"/>
      <c r="G25" s="82"/>
      <c r="H25" s="82"/>
      <c r="I25" s="82"/>
      <c r="J25" s="82"/>
      <c r="K25" s="71"/>
      <c r="L25" s="71"/>
      <c r="M25" s="71"/>
      <c r="N25" s="71"/>
    </row>
  </sheetData>
  <sheetProtection password="DFA9" sheet="1" objects="1" scenarios="1" selectLockedCells="1"/>
  <mergeCells count="14">
    <mergeCell ref="F15:I15"/>
    <mergeCell ref="F16:I18"/>
    <mergeCell ref="F7:J7"/>
    <mergeCell ref="F8:J8"/>
    <mergeCell ref="F9:J9"/>
    <mergeCell ref="F10:J10"/>
    <mergeCell ref="F11:J11"/>
    <mergeCell ref="F12:J12"/>
    <mergeCell ref="F6:J6"/>
    <mergeCell ref="F1:J1"/>
    <mergeCell ref="F2:J2"/>
    <mergeCell ref="F3:J3"/>
    <mergeCell ref="F4:J4"/>
    <mergeCell ref="F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66"/>
  <sheetViews>
    <sheetView tabSelected="1" zoomScale="90" zoomScaleNormal="90" zoomScaleSheetLayoutView="70" workbookViewId="0">
      <selection activeCell="C32" sqref="C32:K32"/>
    </sheetView>
  </sheetViews>
  <sheetFormatPr baseColWidth="10" defaultColWidth="0" defaultRowHeight="12.75" x14ac:dyDescent="0.25"/>
  <cols>
    <col min="1" max="1" width="2.42578125" style="106" customWidth="1"/>
    <col min="2" max="39" width="3.7109375" style="110" customWidth="1"/>
    <col min="40" max="40" width="3.7109375" style="10" customWidth="1"/>
    <col min="41" max="41" width="3.7109375" style="160" customWidth="1"/>
    <col min="42" max="42" width="11.42578125" style="161" hidden="1" customWidth="1"/>
    <col min="43" max="43" width="22.42578125" style="161" hidden="1" customWidth="1"/>
    <col min="44" max="44" width="9.140625" style="161" hidden="1" customWidth="1"/>
    <col min="45" max="46" width="7.28515625" style="161" hidden="1" customWidth="1"/>
    <col min="47" max="47" width="7.42578125" style="161" hidden="1" customWidth="1"/>
    <col min="48" max="49" width="7.28515625" style="161" hidden="1" customWidth="1"/>
    <col min="50" max="50" width="9" style="161" hidden="1" customWidth="1"/>
    <col min="51" max="51" width="14.7109375" style="161" hidden="1" customWidth="1"/>
    <col min="52" max="52" width="7.85546875" style="161" hidden="1" customWidth="1"/>
    <col min="53" max="53" width="22" style="161" hidden="1" customWidth="1"/>
    <col min="54" max="54" width="15.140625" style="161" hidden="1" customWidth="1"/>
    <col min="55" max="55" width="5.85546875" style="161" hidden="1" customWidth="1"/>
    <col min="56" max="56" width="14.5703125" style="161" hidden="1" customWidth="1"/>
    <col min="57" max="59" width="11.42578125" style="161" hidden="1" customWidth="1"/>
    <col min="60" max="66" width="0" style="161" hidden="1" customWidth="1"/>
    <col min="67" max="16384" width="11.42578125" style="161" hidden="1"/>
  </cols>
  <sheetData>
    <row r="1" spans="1:58" s="127" customFormat="1" ht="12.95" customHeight="1" x14ac:dyDescent="0.2">
      <c r="A1" s="106"/>
      <c r="B1" s="1"/>
      <c r="C1" s="2"/>
      <c r="D1" s="3"/>
      <c r="E1" s="3"/>
      <c r="F1" s="3"/>
      <c r="G1" s="3"/>
      <c r="H1" s="3"/>
      <c r="I1" s="3"/>
      <c r="J1" s="3"/>
      <c r="K1" s="3"/>
      <c r="L1" s="3"/>
      <c r="M1" s="3"/>
      <c r="N1" s="3"/>
      <c r="O1" s="3"/>
      <c r="P1" s="3"/>
      <c r="Q1" s="3"/>
      <c r="R1" s="3"/>
      <c r="S1" s="3"/>
      <c r="T1" s="3"/>
      <c r="U1" s="3"/>
      <c r="V1" s="3"/>
      <c r="W1" s="3"/>
      <c r="X1" s="3"/>
      <c r="Y1" s="3"/>
      <c r="Z1" s="3"/>
      <c r="AA1" s="3"/>
      <c r="AB1" s="3"/>
      <c r="AC1" s="4"/>
      <c r="AD1" s="5"/>
      <c r="AE1" s="5"/>
      <c r="AF1" s="5"/>
      <c r="AG1" s="5"/>
      <c r="AH1" s="5"/>
      <c r="AI1" s="5"/>
      <c r="AJ1" s="5"/>
      <c r="AK1" s="2"/>
      <c r="AL1" s="2"/>
      <c r="AM1" s="2"/>
      <c r="AN1" s="1"/>
      <c r="AO1" s="126"/>
      <c r="BD1" s="127" t="s">
        <v>0</v>
      </c>
      <c r="BE1" s="127" t="s">
        <v>0</v>
      </c>
      <c r="BF1" s="127">
        <v>1</v>
      </c>
    </row>
    <row r="2" spans="1:58" s="127" customFormat="1" ht="12.95" customHeight="1" x14ac:dyDescent="0.2">
      <c r="A2" s="106"/>
      <c r="B2" s="1"/>
      <c r="C2" s="297" t="s">
        <v>1190</v>
      </c>
      <c r="D2" s="297"/>
      <c r="E2" s="297"/>
      <c r="F2" s="297"/>
      <c r="G2" s="297"/>
      <c r="H2" s="297"/>
      <c r="I2" s="297"/>
      <c r="J2" s="297"/>
      <c r="K2" s="297"/>
      <c r="L2" s="297"/>
      <c r="M2" s="297"/>
      <c r="N2" s="297"/>
      <c r="O2" s="297"/>
      <c r="P2" s="297"/>
      <c r="Q2" s="297"/>
      <c r="R2" s="297"/>
      <c r="S2" s="297"/>
      <c r="T2" s="297"/>
      <c r="U2" s="3"/>
      <c r="V2" s="3"/>
      <c r="W2" s="3"/>
      <c r="X2" s="3"/>
      <c r="Y2" s="3"/>
      <c r="Z2" s="3"/>
      <c r="AA2" s="3"/>
      <c r="AB2" s="3"/>
      <c r="AC2" s="4"/>
      <c r="AD2" s="5"/>
      <c r="AE2" s="5"/>
      <c r="AF2" s="5"/>
      <c r="AG2" s="5"/>
      <c r="AH2" s="5"/>
      <c r="AI2" s="5"/>
      <c r="AJ2" s="5"/>
      <c r="AK2" s="2"/>
      <c r="AL2" s="2"/>
      <c r="AM2" s="2"/>
      <c r="AN2" s="1"/>
      <c r="AO2" s="126"/>
      <c r="BD2" s="127" t="s">
        <v>2</v>
      </c>
      <c r="BE2" s="127" t="s">
        <v>2</v>
      </c>
      <c r="BF2" s="127">
        <v>2</v>
      </c>
    </row>
    <row r="3" spans="1:58" s="127" customFormat="1" ht="12.95" customHeight="1" x14ac:dyDescent="0.2">
      <c r="A3" s="106"/>
      <c r="B3" s="1"/>
      <c r="C3" s="297"/>
      <c r="D3" s="297"/>
      <c r="E3" s="297"/>
      <c r="F3" s="297"/>
      <c r="G3" s="297"/>
      <c r="H3" s="297"/>
      <c r="I3" s="297"/>
      <c r="J3" s="297"/>
      <c r="K3" s="297"/>
      <c r="L3" s="297"/>
      <c r="M3" s="297"/>
      <c r="N3" s="297"/>
      <c r="O3" s="297"/>
      <c r="P3" s="297"/>
      <c r="Q3" s="297"/>
      <c r="R3" s="297"/>
      <c r="S3" s="297"/>
      <c r="T3" s="297"/>
      <c r="U3" s="3"/>
      <c r="V3" s="3"/>
      <c r="W3" s="3"/>
      <c r="X3" s="3"/>
      <c r="Y3" s="3"/>
      <c r="Z3" s="3"/>
      <c r="AA3" s="3"/>
      <c r="AB3" s="3"/>
      <c r="AC3" s="4"/>
      <c r="AD3" s="5"/>
      <c r="AE3" s="5"/>
      <c r="AF3" s="5"/>
      <c r="AG3" s="5"/>
      <c r="AH3" s="5"/>
      <c r="AI3" s="5"/>
      <c r="AJ3" s="5"/>
      <c r="AK3" s="2"/>
      <c r="AL3" s="2"/>
      <c r="AM3" s="2"/>
      <c r="AN3" s="1"/>
      <c r="AO3" s="126"/>
      <c r="AQ3" s="127" t="s">
        <v>3</v>
      </c>
      <c r="AU3" s="127" t="s">
        <v>4</v>
      </c>
      <c r="AW3" s="127" t="s">
        <v>5</v>
      </c>
      <c r="AZ3" s="127" t="s">
        <v>6</v>
      </c>
      <c r="BA3" s="127" t="s">
        <v>7</v>
      </c>
      <c r="BB3" s="127">
        <f ca="1">IF(BB8-AX19&lt;0,0,IF(BB8-AX19&gt;=10,"&gt;=10",BB8-AX19))</f>
        <v>1</v>
      </c>
      <c r="BD3" s="127" t="s">
        <v>9</v>
      </c>
      <c r="BE3" s="127" t="s">
        <v>9</v>
      </c>
      <c r="BF3" s="127">
        <v>3</v>
      </c>
    </row>
    <row r="4" spans="1:58" s="127" customFormat="1" ht="22.5" customHeight="1" x14ac:dyDescent="0.2">
      <c r="A4" s="106"/>
      <c r="B4" s="1"/>
      <c r="C4" s="304"/>
      <c r="D4" s="304"/>
      <c r="E4" s="304"/>
      <c r="F4" s="304"/>
      <c r="G4" s="304"/>
      <c r="H4" s="304"/>
      <c r="I4" s="304"/>
      <c r="J4" s="304"/>
      <c r="K4" s="304"/>
      <c r="L4" s="304"/>
      <c r="M4" s="304"/>
      <c r="N4" s="304"/>
      <c r="O4" s="304"/>
      <c r="P4" s="304"/>
      <c r="Q4" s="304"/>
      <c r="R4" s="304"/>
      <c r="S4" s="304"/>
      <c r="T4" s="304"/>
      <c r="U4" s="6"/>
      <c r="V4" s="6"/>
      <c r="W4" s="6"/>
      <c r="X4" s="6"/>
      <c r="Y4" s="6"/>
      <c r="Z4" s="6"/>
      <c r="AA4" s="6"/>
      <c r="AB4" s="6"/>
      <c r="AC4" s="7"/>
      <c r="AD4" s="7"/>
      <c r="AE4" s="7"/>
      <c r="AF4" s="7"/>
      <c r="AG4" s="7"/>
      <c r="AH4" s="7"/>
      <c r="AI4" s="7"/>
      <c r="AJ4" s="7"/>
      <c r="AK4" s="7"/>
      <c r="AL4" s="7"/>
      <c r="AM4" s="7"/>
      <c r="AN4" s="1"/>
      <c r="AO4" s="126"/>
      <c r="AQ4" s="128">
        <v>5000</v>
      </c>
      <c r="AR4" s="128">
        <v>10000</v>
      </c>
      <c r="AU4" s="128">
        <v>5000</v>
      </c>
      <c r="AW4" s="128">
        <v>500</v>
      </c>
      <c r="AX4" s="127">
        <v>2500</v>
      </c>
      <c r="AZ4" s="127">
        <f ca="1">AZ5+1</f>
        <v>2019</v>
      </c>
      <c r="BA4" s="127" t="s">
        <v>10</v>
      </c>
      <c r="BB4" s="127" t="str">
        <f>VLOOKUP(AG16,Parametros!$H$15:$I$26,2,1)</f>
        <v>[25000,30000)</v>
      </c>
      <c r="BD4" s="127" t="s">
        <v>13</v>
      </c>
      <c r="BE4" s="127" t="s">
        <v>13</v>
      </c>
      <c r="BF4" s="127">
        <v>4</v>
      </c>
    </row>
    <row r="5" spans="1:58" s="127" customFormat="1" ht="12.95" customHeight="1" x14ac:dyDescent="0.25">
      <c r="A5" s="106"/>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26"/>
      <c r="AQ5" s="128">
        <v>10000</v>
      </c>
      <c r="AR5" s="128">
        <v>20000</v>
      </c>
      <c r="AU5" s="128">
        <v>10000</v>
      </c>
      <c r="AW5" s="128">
        <v>1000</v>
      </c>
      <c r="AX5" s="127">
        <v>5000</v>
      </c>
      <c r="AZ5" s="127">
        <f ca="1">BB8</f>
        <v>2018</v>
      </c>
      <c r="BA5" s="127" t="s">
        <v>14</v>
      </c>
      <c r="BB5" s="127">
        <f ca="1">VLOOKUP($BB$3,Parametros!$F$2:$H$12,3,FALSE)*AG16</f>
        <v>390</v>
      </c>
      <c r="BD5" s="127" t="s">
        <v>16</v>
      </c>
      <c r="BE5" s="127" t="s">
        <v>16</v>
      </c>
      <c r="BF5" s="127">
        <v>5</v>
      </c>
    </row>
    <row r="6" spans="1:58" s="127" customFormat="1" ht="12.95" customHeight="1" x14ac:dyDescent="0.25">
      <c r="A6" s="106"/>
      <c r="B6" s="1"/>
      <c r="C6" s="298">
        <f ca="1">TODAY()</f>
        <v>43245</v>
      </c>
      <c r="D6" s="299"/>
      <c r="E6" s="299"/>
      <c r="F6" s="299"/>
      <c r="G6" s="299"/>
      <c r="H6" s="299"/>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26"/>
      <c r="AQ6" s="128">
        <v>25000</v>
      </c>
      <c r="AR6" s="128">
        <v>50000</v>
      </c>
      <c r="AU6" s="128">
        <v>15000</v>
      </c>
      <c r="AW6" s="128">
        <v>2000</v>
      </c>
      <c r="AX6" s="127">
        <v>10000</v>
      </c>
      <c r="AZ6" s="127">
        <f ca="1">$AZ$5-1</f>
        <v>2017</v>
      </c>
      <c r="BA6" s="127" t="s">
        <v>17</v>
      </c>
      <c r="BB6" s="127">
        <f ca="1">VLOOKUP($BB$3,Parametros!$F$2:$I$12,4,FALSE)*AG16</f>
        <v>962</v>
      </c>
      <c r="BD6" s="129" t="s">
        <v>329</v>
      </c>
      <c r="BE6" s="129" t="s">
        <v>329</v>
      </c>
      <c r="BF6" s="127">
        <v>6</v>
      </c>
    </row>
    <row r="7" spans="1:58" s="129" customFormat="1" ht="15" customHeight="1" x14ac:dyDescent="0.25">
      <c r="A7" s="107"/>
      <c r="B7" s="1"/>
      <c r="C7" s="300" t="s">
        <v>22</v>
      </c>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2"/>
      <c r="AN7" s="1"/>
      <c r="AO7" s="126"/>
      <c r="AQ7" s="130">
        <v>50000</v>
      </c>
      <c r="AR7" s="130">
        <v>100000</v>
      </c>
      <c r="AU7" s="130">
        <v>20000</v>
      </c>
      <c r="AW7" s="130">
        <v>5000</v>
      </c>
      <c r="AX7" s="129">
        <v>25000</v>
      </c>
      <c r="AZ7" s="129">
        <f ca="1">$AZ$5-2</f>
        <v>2016</v>
      </c>
      <c r="BA7" s="129" t="s">
        <v>20</v>
      </c>
      <c r="BB7" s="131">
        <f ca="1">ROUND(MIN(-(VLOOKUP(BB3,Parametros!$F$2:$G$12,2,FALSE)+VLOOKUP(BB4,Parametros!$F$15:$G$26,2,FALSE)),70%),4)-BB10-BB11+BB12</f>
        <v>0.45999999999999996</v>
      </c>
      <c r="BD7" s="129" t="s">
        <v>21</v>
      </c>
      <c r="BE7" s="129" t="s">
        <v>21</v>
      </c>
      <c r="BF7" s="127">
        <v>7</v>
      </c>
    </row>
    <row r="8" spans="1:58" s="127" customFormat="1" ht="15" customHeight="1" x14ac:dyDescent="0.25">
      <c r="A8" s="106"/>
      <c r="B8" s="1"/>
      <c r="C8" s="294" t="s">
        <v>26</v>
      </c>
      <c r="D8" s="295"/>
      <c r="E8" s="295"/>
      <c r="F8" s="295"/>
      <c r="G8" s="295"/>
      <c r="H8" s="295"/>
      <c r="I8" s="295"/>
      <c r="J8" s="295"/>
      <c r="K8" s="295"/>
      <c r="L8" s="295"/>
      <c r="M8" s="295"/>
      <c r="N8" s="295"/>
      <c r="O8" s="295"/>
      <c r="P8" s="295"/>
      <c r="Q8" s="295" t="s">
        <v>27</v>
      </c>
      <c r="R8" s="295"/>
      <c r="S8" s="295"/>
      <c r="T8" s="295"/>
      <c r="U8" s="295"/>
      <c r="V8" s="295"/>
      <c r="W8" s="295"/>
      <c r="X8" s="295"/>
      <c r="Y8" s="295"/>
      <c r="Z8" s="295"/>
      <c r="AA8" s="295"/>
      <c r="AB8" s="295"/>
      <c r="AC8" s="295"/>
      <c r="AD8" s="295" t="s">
        <v>28</v>
      </c>
      <c r="AE8" s="295"/>
      <c r="AF8" s="295"/>
      <c r="AG8" s="295"/>
      <c r="AH8" s="295"/>
      <c r="AI8" s="295"/>
      <c r="AJ8" s="295"/>
      <c r="AK8" s="295"/>
      <c r="AL8" s="295"/>
      <c r="AM8" s="303"/>
      <c r="AN8" s="2"/>
      <c r="AO8" s="132"/>
      <c r="AQ8" s="128">
        <v>100000</v>
      </c>
      <c r="AR8" s="128">
        <v>300000</v>
      </c>
      <c r="AU8" s="128">
        <v>25000</v>
      </c>
      <c r="AW8" s="128">
        <v>10000</v>
      </c>
      <c r="AX8" s="127">
        <v>50000</v>
      </c>
      <c r="AZ8" s="127">
        <f ca="1">$AZ$5-3</f>
        <v>2015</v>
      </c>
      <c r="BA8" s="127" t="s">
        <v>23</v>
      </c>
      <c r="BB8" s="127">
        <f ca="1">YEAR(C6)</f>
        <v>2018</v>
      </c>
      <c r="BD8" s="129" t="s">
        <v>25</v>
      </c>
      <c r="BE8" s="129" t="s">
        <v>25</v>
      </c>
      <c r="BF8" s="127">
        <v>8</v>
      </c>
    </row>
    <row r="9" spans="1:58" s="129" customFormat="1" ht="18.75" customHeight="1" x14ac:dyDescent="0.25">
      <c r="A9" s="107"/>
      <c r="B9" s="10"/>
      <c r="C9" s="284" t="s">
        <v>32</v>
      </c>
      <c r="D9" s="285"/>
      <c r="E9" s="285"/>
      <c r="F9" s="285"/>
      <c r="G9" s="285"/>
      <c r="H9" s="285"/>
      <c r="I9" s="285"/>
      <c r="J9" s="285"/>
      <c r="K9" s="285"/>
      <c r="L9" s="285"/>
      <c r="M9" s="285"/>
      <c r="N9" s="285"/>
      <c r="O9" s="285"/>
      <c r="P9" s="286"/>
      <c r="Q9" s="284" t="s">
        <v>33</v>
      </c>
      <c r="R9" s="285"/>
      <c r="S9" s="285"/>
      <c r="T9" s="285"/>
      <c r="U9" s="285"/>
      <c r="V9" s="285"/>
      <c r="W9" s="285"/>
      <c r="X9" s="285"/>
      <c r="Y9" s="285"/>
      <c r="Z9" s="285"/>
      <c r="AA9" s="285"/>
      <c r="AB9" s="285"/>
      <c r="AC9" s="286"/>
      <c r="AD9" s="284" t="s">
        <v>1189</v>
      </c>
      <c r="AE9" s="285"/>
      <c r="AF9" s="285"/>
      <c r="AG9" s="285"/>
      <c r="AH9" s="285"/>
      <c r="AI9" s="285"/>
      <c r="AJ9" s="285"/>
      <c r="AK9" s="285"/>
      <c r="AL9" s="285"/>
      <c r="AM9" s="286"/>
      <c r="AN9" s="11"/>
      <c r="AO9" s="133"/>
      <c r="AU9" s="130">
        <v>50000</v>
      </c>
      <c r="AZ9" s="129">
        <f ca="1">$AZ$5-4</f>
        <v>2014</v>
      </c>
      <c r="BA9" s="129" t="s">
        <v>29</v>
      </c>
      <c r="BB9" s="134">
        <f ca="1">BB8-AC16</f>
        <v>1</v>
      </c>
      <c r="BD9" s="129" t="s">
        <v>368</v>
      </c>
      <c r="BE9" s="129" t="s">
        <v>368</v>
      </c>
      <c r="BF9" s="127">
        <v>9</v>
      </c>
    </row>
    <row r="10" spans="1:58" s="129" customFormat="1" ht="15" customHeight="1" x14ac:dyDescent="0.25">
      <c r="A10" s="107"/>
      <c r="B10" s="12"/>
      <c r="C10" s="294" t="s">
        <v>37</v>
      </c>
      <c r="D10" s="295"/>
      <c r="E10" s="295"/>
      <c r="F10" s="295"/>
      <c r="G10" s="295"/>
      <c r="H10" s="295"/>
      <c r="I10" s="295"/>
      <c r="J10" s="295"/>
      <c r="K10" s="295"/>
      <c r="L10" s="295"/>
      <c r="M10" s="295"/>
      <c r="N10" s="295"/>
      <c r="O10" s="295"/>
      <c r="P10" s="295"/>
      <c r="Q10" s="296" t="s">
        <v>38</v>
      </c>
      <c r="R10" s="296"/>
      <c r="S10" s="296"/>
      <c r="T10" s="296"/>
      <c r="U10" s="296"/>
      <c r="V10" s="296"/>
      <c r="W10" s="296"/>
      <c r="X10" s="296"/>
      <c r="Y10" s="296" t="s">
        <v>39</v>
      </c>
      <c r="Z10" s="296"/>
      <c r="AA10" s="296"/>
      <c r="AB10" s="296"/>
      <c r="AC10" s="296"/>
      <c r="AD10" s="296" t="s">
        <v>40</v>
      </c>
      <c r="AE10" s="296"/>
      <c r="AF10" s="296"/>
      <c r="AG10" s="115"/>
      <c r="AH10" s="115"/>
      <c r="AI10" s="115"/>
      <c r="AJ10" s="115"/>
      <c r="AK10" s="115"/>
      <c r="AL10" s="115"/>
      <c r="AM10" s="116"/>
      <c r="AN10" s="9"/>
      <c r="AO10" s="135"/>
      <c r="AU10" s="130">
        <v>100000</v>
      </c>
      <c r="AZ10" s="129">
        <f ca="1">$AZ$5-5</f>
        <v>2013</v>
      </c>
      <c r="BA10" s="129" t="s">
        <v>34</v>
      </c>
      <c r="BB10" s="136">
        <f>VLOOKUP(AX21,MARCALIN!$I:$J,2,0)</f>
        <v>0</v>
      </c>
      <c r="BD10" s="129" t="s">
        <v>31</v>
      </c>
      <c r="BE10" s="129" t="s">
        <v>31</v>
      </c>
      <c r="BF10" s="127">
        <v>10</v>
      </c>
    </row>
    <row r="11" spans="1:58" s="129" customFormat="1" ht="15" x14ac:dyDescent="0.25">
      <c r="A11" s="107"/>
      <c r="B11" s="10"/>
      <c r="C11" s="284" t="s">
        <v>44</v>
      </c>
      <c r="D11" s="285"/>
      <c r="E11" s="285"/>
      <c r="F11" s="285"/>
      <c r="G11" s="285"/>
      <c r="H11" s="285"/>
      <c r="I11" s="285"/>
      <c r="J11" s="285"/>
      <c r="K11" s="285"/>
      <c r="L11" s="285"/>
      <c r="M11" s="285"/>
      <c r="N11" s="285"/>
      <c r="O11" s="285"/>
      <c r="P11" s="286"/>
      <c r="Q11" s="284" t="s">
        <v>45</v>
      </c>
      <c r="R11" s="285"/>
      <c r="S11" s="285"/>
      <c r="T11" s="285"/>
      <c r="U11" s="285"/>
      <c r="V11" s="285"/>
      <c r="W11" s="285"/>
      <c r="X11" s="286"/>
      <c r="Y11" s="284" t="s">
        <v>1194</v>
      </c>
      <c r="Z11" s="285"/>
      <c r="AA11" s="285"/>
      <c r="AB11" s="285"/>
      <c r="AC11" s="286"/>
      <c r="AD11" s="287">
        <f>'Historial de tránsito'!J15</f>
        <v>0</v>
      </c>
      <c r="AE11" s="288"/>
      <c r="AF11" s="288"/>
      <c r="AG11" s="289" t="str">
        <f>IF(AD11&lt;=5,"ASEGURABLE",IF(AD11&lt;=8,"RECARGAR PRIMA DE COTIZACIÓN","NO ASEGURABLE"))</f>
        <v>ASEGURABLE</v>
      </c>
      <c r="AH11" s="289"/>
      <c r="AI11" s="289"/>
      <c r="AJ11" s="289"/>
      <c r="AK11" s="289"/>
      <c r="AL11" s="289"/>
      <c r="AM11" s="290"/>
      <c r="AN11" s="2"/>
      <c r="AO11" s="132"/>
      <c r="AY11" s="137"/>
      <c r="AZ11" s="129">
        <f ca="1">$AZ$5-6</f>
        <v>2012</v>
      </c>
      <c r="BA11" s="129" t="s">
        <v>41</v>
      </c>
      <c r="BB11" s="136">
        <f>VLOOKUP(AX22,Parametros!C21:D23,2,0)</f>
        <v>-0.03</v>
      </c>
      <c r="BD11" s="127" t="s">
        <v>36</v>
      </c>
      <c r="BE11" s="127" t="s">
        <v>36</v>
      </c>
      <c r="BF11" s="127">
        <v>11</v>
      </c>
    </row>
    <row r="12" spans="1:58" s="129" customFormat="1" ht="12.95" customHeight="1" x14ac:dyDescent="0.25">
      <c r="A12" s="107"/>
      <c r="B12" s="12"/>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4"/>
      <c r="AH12" s="14"/>
      <c r="AI12" s="14"/>
      <c r="AJ12" s="14"/>
      <c r="AK12" s="14"/>
      <c r="AL12" s="14"/>
      <c r="AM12" s="14"/>
      <c r="AN12" s="9"/>
      <c r="AO12" s="135"/>
      <c r="AW12" s="129" t="s">
        <v>52</v>
      </c>
      <c r="AZ12" s="129">
        <f ca="1">$AZ$5-7</f>
        <v>2011</v>
      </c>
      <c r="BB12" s="136"/>
      <c r="BD12" s="127" t="s">
        <v>400</v>
      </c>
      <c r="BE12" s="127" t="s">
        <v>400</v>
      </c>
      <c r="BF12" s="127">
        <v>12</v>
      </c>
    </row>
    <row r="13" spans="1:58" s="129" customFormat="1" ht="15" customHeight="1" x14ac:dyDescent="0.25">
      <c r="A13" s="107"/>
      <c r="B13" s="12"/>
      <c r="C13" s="15"/>
      <c r="D13" s="16"/>
      <c r="E13" s="16"/>
      <c r="F13" s="16"/>
      <c r="G13" s="16"/>
      <c r="H13" s="16"/>
      <c r="I13" s="16"/>
      <c r="J13" s="16"/>
      <c r="K13" s="16"/>
      <c r="L13" s="16"/>
      <c r="M13" s="16"/>
      <c r="N13" s="16"/>
      <c r="O13" s="16"/>
      <c r="P13" s="16"/>
      <c r="Q13" s="16"/>
      <c r="R13" s="16"/>
      <c r="S13" s="16"/>
      <c r="T13" s="16"/>
      <c r="U13" s="16"/>
      <c r="V13" s="16"/>
      <c r="W13" s="16"/>
      <c r="X13" s="17"/>
      <c r="Y13" s="17"/>
      <c r="Z13" s="17"/>
      <c r="AA13" s="17"/>
      <c r="AB13" s="17"/>
      <c r="AC13" s="17"/>
      <c r="AD13" s="17"/>
      <c r="AE13" s="17"/>
      <c r="AF13" s="17"/>
      <c r="AG13" s="17"/>
      <c r="AH13" s="18"/>
      <c r="AI13" s="19"/>
      <c r="AJ13" s="19"/>
      <c r="AK13" s="12"/>
      <c r="AL13" s="12"/>
      <c r="AM13" s="12"/>
      <c r="AN13" s="9"/>
      <c r="AO13" s="135"/>
      <c r="AW13" s="129" t="s">
        <v>58</v>
      </c>
      <c r="AX13" s="129">
        <v>1</v>
      </c>
      <c r="AZ13" s="129">
        <f ca="1">$AZ$5-8</f>
        <v>2010</v>
      </c>
      <c r="BD13" s="127" t="s">
        <v>739</v>
      </c>
      <c r="BE13" s="127" t="s">
        <v>739</v>
      </c>
      <c r="BF13" s="127">
        <v>13</v>
      </c>
    </row>
    <row r="14" spans="1:58" s="127" customFormat="1" ht="12.95" customHeight="1" x14ac:dyDescent="0.25">
      <c r="A14" s="106"/>
      <c r="B14" s="12"/>
      <c r="C14" s="291" t="s">
        <v>50</v>
      </c>
      <c r="D14" s="29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3"/>
      <c r="AN14" s="9"/>
      <c r="AO14" s="135"/>
      <c r="AW14" s="127" t="s">
        <v>62</v>
      </c>
      <c r="AX14" s="127">
        <v>0</v>
      </c>
      <c r="AZ14" s="127">
        <f ca="1">$AZ$5-9</f>
        <v>2009</v>
      </c>
      <c r="BD14" s="127" t="s">
        <v>403</v>
      </c>
      <c r="BE14" s="127" t="s">
        <v>403</v>
      </c>
      <c r="BF14" s="127">
        <v>14</v>
      </c>
    </row>
    <row r="15" spans="1:58" s="127" customFormat="1" ht="15" customHeight="1" x14ac:dyDescent="0.25">
      <c r="A15" s="106"/>
      <c r="B15" s="12"/>
      <c r="C15" s="270" t="s">
        <v>54</v>
      </c>
      <c r="D15" s="271"/>
      <c r="E15" s="271"/>
      <c r="F15" s="271"/>
      <c r="G15" s="271"/>
      <c r="H15" s="271"/>
      <c r="I15" s="271"/>
      <c r="J15" s="271"/>
      <c r="K15" s="271"/>
      <c r="L15" s="271"/>
      <c r="M15" s="271"/>
      <c r="N15" s="271"/>
      <c r="O15" s="271" t="s">
        <v>55</v>
      </c>
      <c r="P15" s="271"/>
      <c r="Q15" s="271"/>
      <c r="R15" s="271"/>
      <c r="S15" s="271"/>
      <c r="T15" s="271"/>
      <c r="U15" s="271"/>
      <c r="V15" s="271"/>
      <c r="W15" s="271"/>
      <c r="X15" s="271"/>
      <c r="Y15" s="271"/>
      <c r="Z15" s="271"/>
      <c r="AA15" s="271"/>
      <c r="AB15" s="271"/>
      <c r="AC15" s="271" t="s">
        <v>56</v>
      </c>
      <c r="AD15" s="271"/>
      <c r="AE15" s="271"/>
      <c r="AF15" s="271"/>
      <c r="AG15" s="117"/>
      <c r="AH15" s="271" t="s">
        <v>10</v>
      </c>
      <c r="AI15" s="271"/>
      <c r="AJ15" s="271"/>
      <c r="AK15" s="271"/>
      <c r="AL15" s="271"/>
      <c r="AM15" s="277"/>
      <c r="AN15" s="9"/>
      <c r="AO15" s="135"/>
      <c r="AQ15" s="127" t="s">
        <v>51</v>
      </c>
      <c r="AR15" s="127" t="s">
        <v>58</v>
      </c>
      <c r="AS15" s="127" t="s">
        <v>62</v>
      </c>
      <c r="AW15" s="127" t="s">
        <v>66</v>
      </c>
      <c r="AX15" s="127">
        <v>-1</v>
      </c>
      <c r="AY15" s="138"/>
      <c r="AZ15" s="127">
        <f ca="1">$AZ$5-10</f>
        <v>2008</v>
      </c>
      <c r="BD15" s="127" t="s">
        <v>43</v>
      </c>
      <c r="BE15" s="127" t="s">
        <v>43</v>
      </c>
      <c r="BF15" s="127">
        <v>15</v>
      </c>
    </row>
    <row r="16" spans="1:58" s="127" customFormat="1" ht="12.95" customHeight="1" x14ac:dyDescent="0.25">
      <c r="A16" s="106"/>
      <c r="B16" s="12"/>
      <c r="C16" s="278" t="s">
        <v>59</v>
      </c>
      <c r="D16" s="279"/>
      <c r="E16" s="279"/>
      <c r="F16" s="279"/>
      <c r="G16" s="279"/>
      <c r="H16" s="279"/>
      <c r="I16" s="279"/>
      <c r="J16" s="279"/>
      <c r="K16" s="279"/>
      <c r="L16" s="279"/>
      <c r="M16" s="279"/>
      <c r="N16" s="280"/>
      <c r="O16" s="279" t="s">
        <v>1228</v>
      </c>
      <c r="P16" s="279"/>
      <c r="Q16" s="279"/>
      <c r="R16" s="279"/>
      <c r="S16" s="279"/>
      <c r="T16" s="279"/>
      <c r="U16" s="279"/>
      <c r="V16" s="279"/>
      <c r="W16" s="279"/>
      <c r="X16" s="279"/>
      <c r="Y16" s="279"/>
      <c r="Z16" s="279"/>
      <c r="AA16" s="279"/>
      <c r="AB16" s="280"/>
      <c r="AC16" s="281">
        <v>2017</v>
      </c>
      <c r="AD16" s="282"/>
      <c r="AE16" s="282"/>
      <c r="AF16" s="283"/>
      <c r="AG16" s="231">
        <v>26000</v>
      </c>
      <c r="AH16" s="232"/>
      <c r="AI16" s="232"/>
      <c r="AJ16" s="232"/>
      <c r="AK16" s="232"/>
      <c r="AL16" s="232"/>
      <c r="AM16" s="233"/>
      <c r="AN16" s="8"/>
      <c r="AO16" s="139"/>
      <c r="AQ16" s="127" t="s">
        <v>1185</v>
      </c>
      <c r="AR16" s="140">
        <v>23.58</v>
      </c>
      <c r="AS16" s="127">
        <v>23.58</v>
      </c>
      <c r="AT16" s="141">
        <f>IF(AND(C32=AQ16,T32=AR21),AR16,AS16)</f>
        <v>23.58</v>
      </c>
      <c r="BB16" s="142"/>
      <c r="BD16" s="127" t="s">
        <v>1193</v>
      </c>
      <c r="BE16" s="127" t="s">
        <v>1193</v>
      </c>
      <c r="BF16" s="127">
        <v>16</v>
      </c>
    </row>
    <row r="17" spans="1:64" s="127" customFormat="1" ht="15" customHeight="1" x14ac:dyDescent="0.25">
      <c r="A17" s="106"/>
      <c r="B17" s="10"/>
      <c r="C17" s="270" t="s">
        <v>64</v>
      </c>
      <c r="D17" s="271"/>
      <c r="E17" s="271"/>
      <c r="F17" s="271"/>
      <c r="G17" s="271"/>
      <c r="H17" s="271"/>
      <c r="I17" s="271"/>
      <c r="J17" s="271"/>
      <c r="K17" s="271"/>
      <c r="L17" s="271"/>
      <c r="M17" s="271"/>
      <c r="N17" s="271"/>
      <c r="O17" s="271"/>
      <c r="P17" s="271"/>
      <c r="Q17" s="271"/>
      <c r="R17" s="271"/>
      <c r="S17" s="271"/>
      <c r="T17" s="271"/>
      <c r="U17" s="117"/>
      <c r="V17" s="117"/>
      <c r="W17" s="117"/>
      <c r="X17" s="117"/>
      <c r="Y17" s="117"/>
      <c r="Z17" s="117"/>
      <c r="AA17" s="117"/>
      <c r="AB17" s="117"/>
      <c r="AC17" s="117"/>
      <c r="AD17" s="117"/>
      <c r="AE17" s="117"/>
      <c r="AF17" s="117"/>
      <c r="AG17" s="117"/>
      <c r="AH17" s="117"/>
      <c r="AI17" s="117"/>
      <c r="AJ17" s="117"/>
      <c r="AK17" s="117"/>
      <c r="AL17" s="117"/>
      <c r="AM17" s="118"/>
      <c r="AN17" s="1"/>
      <c r="AO17" s="126"/>
      <c r="AQ17" s="127" t="s">
        <v>1186</v>
      </c>
      <c r="AR17" s="140">
        <v>75</v>
      </c>
      <c r="AS17" s="127">
        <v>75</v>
      </c>
      <c r="AT17" s="127">
        <f>IF(AND(C32=AQ17,T32=AR21),AR17,AS17)</f>
        <v>75</v>
      </c>
      <c r="AW17" s="127" t="s">
        <v>52</v>
      </c>
      <c r="AX17" s="127" t="b">
        <f>IF(AM27=2014,VLOOKUP(AH7,AW13:AX15,2,0),IF(AM27=2014,VLOOKUP(AH7,AW13:AX15,2,0)))</f>
        <v>0</v>
      </c>
      <c r="AY17" s="138"/>
      <c r="BB17" s="143"/>
      <c r="BD17" s="127" t="s">
        <v>47</v>
      </c>
      <c r="BE17" s="127" t="s">
        <v>47</v>
      </c>
      <c r="BF17" s="127">
        <v>17</v>
      </c>
    </row>
    <row r="18" spans="1:64" s="127" customFormat="1" ht="12.95" customHeight="1" x14ac:dyDescent="0.25">
      <c r="A18" s="106"/>
      <c r="B18" s="10"/>
      <c r="C18" s="272" t="str">
        <f>VLOOKUP($AX$22,Parametros!A21:B23,2,0)</f>
        <v>CAMIONETAS</v>
      </c>
      <c r="D18" s="273"/>
      <c r="E18" s="273"/>
      <c r="F18" s="273"/>
      <c r="G18" s="273"/>
      <c r="H18" s="273"/>
      <c r="I18" s="273"/>
      <c r="J18" s="273"/>
      <c r="K18" s="274"/>
      <c r="L18" s="275"/>
      <c r="M18" s="276"/>
      <c r="N18" s="276"/>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1"/>
      <c r="AN18" s="1"/>
      <c r="AO18" s="126"/>
      <c r="AQ18" s="127" t="s">
        <v>62</v>
      </c>
      <c r="AR18" s="127" t="s">
        <v>65</v>
      </c>
      <c r="AW18" s="127" t="s">
        <v>71</v>
      </c>
      <c r="AX18" s="144">
        <f>AC16</f>
        <v>2017</v>
      </c>
      <c r="AY18" s="138"/>
      <c r="BD18" s="127" t="s">
        <v>460</v>
      </c>
      <c r="BE18" s="127" t="s">
        <v>460</v>
      </c>
      <c r="BF18" s="127">
        <v>18</v>
      </c>
    </row>
    <row r="19" spans="1:64" s="127" customFormat="1" ht="12.95" customHeight="1" x14ac:dyDescent="0.25">
      <c r="A19" s="106"/>
      <c r="B19" s="10"/>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1"/>
      <c r="AO19" s="126"/>
      <c r="AQ19" s="127" t="s">
        <v>1202</v>
      </c>
      <c r="AW19" s="127" t="s">
        <v>73</v>
      </c>
      <c r="AX19" s="127">
        <f>AX18+AX17</f>
        <v>2017</v>
      </c>
      <c r="AY19" s="138"/>
      <c r="BD19" s="127" t="s">
        <v>1222</v>
      </c>
      <c r="BE19" s="127" t="s">
        <v>1222</v>
      </c>
      <c r="BF19" s="127">
        <v>19</v>
      </c>
    </row>
    <row r="20" spans="1:64" s="127" customFormat="1" ht="12.95" customHeight="1" x14ac:dyDescent="0.25">
      <c r="A20" s="106"/>
      <c r="B20" s="10"/>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1"/>
      <c r="AO20" s="126"/>
      <c r="AQ20" s="145"/>
      <c r="AX20" s="127" t="str">
        <f>CONCATENATE(C16,O16)</f>
        <v>NISSANKICKS</v>
      </c>
      <c r="AY20" s="138"/>
      <c r="BB20" s="143"/>
      <c r="BD20" s="127" t="s">
        <v>49</v>
      </c>
      <c r="BE20" s="127" t="s">
        <v>49</v>
      </c>
      <c r="BF20" s="127">
        <v>20</v>
      </c>
    </row>
    <row r="21" spans="1:64" s="146" customFormat="1" ht="12.95" customHeight="1" x14ac:dyDescent="0.25">
      <c r="A21" s="108"/>
      <c r="B21" s="10"/>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1"/>
      <c r="AO21" s="126"/>
      <c r="AQ21" s="147" t="s">
        <v>58</v>
      </c>
      <c r="AR21" s="146" t="s">
        <v>1201</v>
      </c>
      <c r="AS21" s="148"/>
      <c r="AT21" s="148"/>
      <c r="AU21" s="148"/>
      <c r="AW21" s="146" t="s">
        <v>84</v>
      </c>
      <c r="AX21" s="146" t="str">
        <f>VLOOKUP($AX$20,MARCALIN!$H:$I,2,0)</f>
        <v>06402133</v>
      </c>
      <c r="AY21" s="149"/>
      <c r="BB21" s="150"/>
      <c r="BD21" s="127" t="s">
        <v>1192</v>
      </c>
      <c r="BE21" s="127" t="s">
        <v>1192</v>
      </c>
      <c r="BF21" s="127">
        <v>21</v>
      </c>
    </row>
    <row r="22" spans="1:64" s="127" customFormat="1" ht="12.95" customHeight="1" x14ac:dyDescent="0.25">
      <c r="A22" s="106"/>
      <c r="B22" s="23"/>
      <c r="C22" s="25" t="s">
        <v>75</v>
      </c>
      <c r="D22" s="25"/>
      <c r="E22" s="25"/>
      <c r="F22" s="25"/>
      <c r="G22" s="25"/>
      <c r="H22" s="25"/>
      <c r="I22" s="25"/>
      <c r="J22" s="25"/>
      <c r="K22" s="25"/>
      <c r="L22" s="267" t="s">
        <v>76</v>
      </c>
      <c r="M22" s="267"/>
      <c r="N22" s="267"/>
      <c r="O22" s="267"/>
      <c r="P22" s="267"/>
      <c r="Q22" s="267"/>
      <c r="R22" s="267"/>
      <c r="S22" s="267"/>
      <c r="T22" s="267" t="s">
        <v>77</v>
      </c>
      <c r="U22" s="267"/>
      <c r="V22" s="267"/>
      <c r="W22" s="267"/>
      <c r="X22" s="267"/>
      <c r="Y22" s="267"/>
      <c r="Z22" s="101"/>
      <c r="AA22" s="267" t="s">
        <v>78</v>
      </c>
      <c r="AB22" s="267"/>
      <c r="AC22" s="267"/>
      <c r="AD22" s="267"/>
      <c r="AE22" s="267"/>
      <c r="AF22" s="267"/>
      <c r="AG22" s="101"/>
      <c r="AH22" s="267" t="s">
        <v>79</v>
      </c>
      <c r="AI22" s="267"/>
      <c r="AJ22" s="267"/>
      <c r="AK22" s="267"/>
      <c r="AL22" s="267"/>
      <c r="AM22" s="267"/>
      <c r="AN22" s="2"/>
      <c r="AO22" s="132"/>
      <c r="AQ22" s="151" t="s">
        <v>62</v>
      </c>
      <c r="AR22" s="127" t="s">
        <v>1216</v>
      </c>
      <c r="AS22" s="144"/>
      <c r="AT22" s="144"/>
      <c r="AU22" s="144"/>
      <c r="AX22" s="127" t="str">
        <f>MID(AX21,4,2)</f>
        <v>02</v>
      </c>
      <c r="AY22" s="138"/>
      <c r="BB22" s="143"/>
      <c r="BD22" s="127" t="s">
        <v>583</v>
      </c>
      <c r="BE22" s="127" t="s">
        <v>583</v>
      </c>
      <c r="BF22" s="127">
        <v>22</v>
      </c>
    </row>
    <row r="23" spans="1:64" s="146" customFormat="1" ht="12.95" customHeight="1" x14ac:dyDescent="0.25">
      <c r="A23" s="108"/>
      <c r="B23" s="2"/>
      <c r="C23" s="26"/>
      <c r="D23" s="26"/>
      <c r="E23" s="27"/>
      <c r="F23" s="27"/>
      <c r="G23" s="27"/>
      <c r="H23" s="27"/>
      <c r="I23" s="27"/>
      <c r="J23" s="27"/>
      <c r="K23" s="268" t="s">
        <v>80</v>
      </c>
      <c r="L23" s="268"/>
      <c r="M23" s="268"/>
      <c r="N23" s="268"/>
      <c r="O23" s="268" t="s">
        <v>81</v>
      </c>
      <c r="P23" s="268"/>
      <c r="Q23" s="268"/>
      <c r="R23" s="268"/>
      <c r="S23" s="269" t="s">
        <v>82</v>
      </c>
      <c r="T23" s="269"/>
      <c r="U23" s="269"/>
      <c r="V23" s="269"/>
      <c r="W23" s="268" t="s">
        <v>83</v>
      </c>
      <c r="X23" s="268"/>
      <c r="Y23" s="268"/>
      <c r="Z23" s="269" t="s">
        <v>82</v>
      </c>
      <c r="AA23" s="269"/>
      <c r="AB23" s="269"/>
      <c r="AC23" s="269"/>
      <c r="AD23" s="268" t="s">
        <v>83</v>
      </c>
      <c r="AE23" s="268"/>
      <c r="AF23" s="268"/>
      <c r="AG23" s="269" t="s">
        <v>82</v>
      </c>
      <c r="AH23" s="269"/>
      <c r="AI23" s="269"/>
      <c r="AJ23" s="269"/>
      <c r="AK23" s="268" t="s">
        <v>83</v>
      </c>
      <c r="AL23" s="268"/>
      <c r="AM23" s="268"/>
      <c r="AN23" s="2"/>
      <c r="AO23" s="132"/>
      <c r="AQ23" s="147"/>
      <c r="AR23" s="146" t="b">
        <f>AND(C32=AQ16,T32=AR21)</f>
        <v>0</v>
      </c>
      <c r="AS23" s="148"/>
      <c r="AT23" s="148"/>
      <c r="AU23" s="148"/>
      <c r="AY23" s="149"/>
      <c r="BB23" s="150"/>
      <c r="BD23" s="127" t="s">
        <v>53</v>
      </c>
      <c r="BE23" s="127" t="s">
        <v>53</v>
      </c>
      <c r="BF23" s="127">
        <v>23</v>
      </c>
      <c r="BH23" s="208">
        <f ca="1">SUM(W24:Y30,X32)</f>
        <v>738.08100000000002</v>
      </c>
      <c r="BJ23" s="146">
        <v>13.23</v>
      </c>
      <c r="BK23" s="146">
        <v>13.23</v>
      </c>
      <c r="BL23" s="146">
        <v>13.23</v>
      </c>
    </row>
    <row r="24" spans="1:64" s="127" customFormat="1" ht="12.95" customHeight="1" x14ac:dyDescent="0.25">
      <c r="A24" s="106"/>
      <c r="B24" s="2"/>
      <c r="C24" s="259" t="s">
        <v>3</v>
      </c>
      <c r="D24" s="259"/>
      <c r="E24" s="259"/>
      <c r="F24" s="259"/>
      <c r="G24" s="259"/>
      <c r="H24" s="259"/>
      <c r="I24" s="259"/>
      <c r="J24" s="104"/>
      <c r="K24" s="266">
        <v>25000</v>
      </c>
      <c r="L24" s="266"/>
      <c r="M24" s="266"/>
      <c r="N24" s="266"/>
      <c r="O24" s="250">
        <f>VLOOKUP($K$24,$AQ$4:$AR$8,2,0)</f>
        <v>50000</v>
      </c>
      <c r="P24" s="250"/>
      <c r="Q24" s="250"/>
      <c r="R24" s="250"/>
      <c r="S24" s="89"/>
      <c r="T24" s="28"/>
      <c r="U24" s="28"/>
      <c r="V24" s="89"/>
      <c r="W24" s="250">
        <f ca="1">VLOOKUP($K$24,Parametros!A2:C6,3,FALSE)*(1-$BB$7)</f>
        <v>13.23</v>
      </c>
      <c r="X24" s="250"/>
      <c r="Y24" s="250"/>
      <c r="Z24" s="29"/>
      <c r="AA24" s="30"/>
      <c r="AB24" s="30"/>
      <c r="AC24" s="90"/>
      <c r="AD24" s="251">
        <f ca="1">VLOOKUP($K$24,Parametros!A2:C6,3,FALSE)*(1-$BB$7)</f>
        <v>13.23</v>
      </c>
      <c r="AE24" s="251"/>
      <c r="AF24" s="251"/>
      <c r="AG24" s="30"/>
      <c r="AH24" s="30"/>
      <c r="AI24" s="30"/>
      <c r="AJ24" s="90"/>
      <c r="AK24" s="251">
        <f ca="1">VLOOKUP($K$24,Parametros!A2:C6,3,FALSE)*(1-$BB$7)</f>
        <v>13.23</v>
      </c>
      <c r="AL24" s="251"/>
      <c r="AM24" s="251"/>
      <c r="AN24" s="2"/>
      <c r="AO24" s="132"/>
      <c r="AS24" s="144"/>
      <c r="AT24" s="144"/>
      <c r="AU24" s="144"/>
      <c r="AZ24" s="138"/>
      <c r="BB24" s="143"/>
      <c r="BD24" s="127" t="s">
        <v>59</v>
      </c>
      <c r="BE24" s="127" t="s">
        <v>59</v>
      </c>
      <c r="BF24" s="127">
        <v>24</v>
      </c>
      <c r="BJ24" s="127">
        <v>78.980400000000003</v>
      </c>
      <c r="BK24" s="127">
        <v>78.980400000000003</v>
      </c>
      <c r="BL24" s="127">
        <v>78.980400000000003</v>
      </c>
    </row>
    <row r="25" spans="1:64" s="127" customFormat="1" ht="12.95" customHeight="1" x14ac:dyDescent="0.25">
      <c r="A25" s="106"/>
      <c r="B25" s="2"/>
      <c r="C25" s="259" t="s">
        <v>87</v>
      </c>
      <c r="D25" s="259"/>
      <c r="E25" s="259"/>
      <c r="F25" s="259"/>
      <c r="G25" s="259"/>
      <c r="H25" s="259"/>
      <c r="I25" s="259"/>
      <c r="J25" s="32"/>
      <c r="K25" s="102"/>
      <c r="L25" s="33"/>
      <c r="M25" s="33"/>
      <c r="N25" s="34"/>
      <c r="O25" s="264">
        <v>25000</v>
      </c>
      <c r="P25" s="264"/>
      <c r="Q25" s="264"/>
      <c r="R25" s="264"/>
      <c r="S25" s="91"/>
      <c r="T25" s="35"/>
      <c r="U25" s="35"/>
      <c r="V25" s="91"/>
      <c r="W25" s="250">
        <f ca="1">VLOOKUP($O$25,Parametros!$B$7:$C$13,2,FALSE)*(1-$BB$7)</f>
        <v>78.980400000000003</v>
      </c>
      <c r="X25" s="250"/>
      <c r="Y25" s="250"/>
      <c r="Z25" s="36"/>
      <c r="AA25" s="37"/>
      <c r="AB25" s="37"/>
      <c r="AC25" s="92"/>
      <c r="AD25" s="251">
        <f ca="1">VLOOKUP($O$25,Parametros!$B$7:$C$13,2,FALSE)*(1-$BB$7)</f>
        <v>78.980400000000003</v>
      </c>
      <c r="AE25" s="251"/>
      <c r="AF25" s="251"/>
      <c r="AG25" s="37"/>
      <c r="AH25" s="37"/>
      <c r="AI25" s="37"/>
      <c r="AJ25" s="92"/>
      <c r="AK25" s="251">
        <f ca="1">VLOOKUP($O$25,Parametros!$B$7:$C$13,2,FALSE)*(1-$BB$7)</f>
        <v>78.980400000000003</v>
      </c>
      <c r="AL25" s="251"/>
      <c r="AM25" s="251"/>
      <c r="AN25" s="2"/>
      <c r="AO25" s="132"/>
      <c r="AQ25" s="146" t="s">
        <v>1189</v>
      </c>
      <c r="AR25" s="138"/>
      <c r="AS25" s="144"/>
      <c r="AT25" s="144"/>
      <c r="AU25" s="144"/>
      <c r="AZ25" s="138"/>
      <c r="BB25" s="143"/>
      <c r="BD25" s="127" t="s">
        <v>63</v>
      </c>
      <c r="BE25" s="127" t="s">
        <v>63</v>
      </c>
      <c r="BF25" s="127">
        <v>25</v>
      </c>
      <c r="BJ25" s="127">
        <v>11.550600000000001</v>
      </c>
      <c r="BK25" s="127">
        <v>11.550600000000001</v>
      </c>
      <c r="BL25" s="127">
        <v>11.550600000000001</v>
      </c>
    </row>
    <row r="26" spans="1:64" s="146" customFormat="1" ht="12.95" customHeight="1" x14ac:dyDescent="0.25">
      <c r="A26" s="108"/>
      <c r="B26" s="31"/>
      <c r="C26" s="259" t="s">
        <v>88</v>
      </c>
      <c r="D26" s="259"/>
      <c r="E26" s="259"/>
      <c r="F26" s="259"/>
      <c r="G26" s="259"/>
      <c r="H26" s="259"/>
      <c r="I26" s="259"/>
      <c r="J26" s="104"/>
      <c r="K26" s="265">
        <v>5000</v>
      </c>
      <c r="L26" s="265"/>
      <c r="M26" s="265"/>
      <c r="N26" s="265"/>
      <c r="O26" s="260">
        <f>VLOOKUP($K$26,$AW$4:$AX$8,2,0)</f>
        <v>25000</v>
      </c>
      <c r="P26" s="260"/>
      <c r="Q26" s="260"/>
      <c r="R26" s="260"/>
      <c r="S26" s="91"/>
      <c r="T26" s="35"/>
      <c r="U26" s="35"/>
      <c r="V26" s="91"/>
      <c r="W26" s="250">
        <f ca="1">VLOOKUP($K$26,Parametros!$A$14:$C$18,3,FALSE)*(1-$BB$7)</f>
        <v>11.550600000000001</v>
      </c>
      <c r="X26" s="250"/>
      <c r="Y26" s="250"/>
      <c r="Z26" s="36"/>
      <c r="AA26" s="37"/>
      <c r="AB26" s="37"/>
      <c r="AC26" s="92"/>
      <c r="AD26" s="251">
        <f ca="1">VLOOKUP($K$26,Parametros!$A$14:$C$18,3,FALSE)*(1-$BB$7)</f>
        <v>11.550600000000001</v>
      </c>
      <c r="AE26" s="251"/>
      <c r="AF26" s="251"/>
      <c r="AG26" s="37"/>
      <c r="AH26" s="37"/>
      <c r="AI26" s="37"/>
      <c r="AJ26" s="92"/>
      <c r="AK26" s="251">
        <f ca="1">VLOOKUP($K$26,Parametros!$A$14:$C$18,3,FALSE)*(1-$BB$7)</f>
        <v>11.550600000000001</v>
      </c>
      <c r="AL26" s="251"/>
      <c r="AM26" s="251"/>
      <c r="AN26" s="31"/>
      <c r="AO26" s="152"/>
      <c r="AQ26" s="148" t="s">
        <v>1188</v>
      </c>
      <c r="AR26" s="149"/>
      <c r="AS26" s="148"/>
      <c r="AT26" s="148"/>
      <c r="AU26" s="148"/>
      <c r="AZ26" s="149"/>
      <c r="BB26" s="150"/>
      <c r="BD26" s="127" t="s">
        <v>67</v>
      </c>
      <c r="BE26" s="127" t="s">
        <v>67</v>
      </c>
      <c r="BF26" s="127">
        <v>26</v>
      </c>
      <c r="BJ26" s="146">
        <v>105.30000000000001</v>
      </c>
      <c r="BK26" s="146">
        <v>94.77000000000001</v>
      </c>
      <c r="BL26" s="146">
        <v>84.240000000000009</v>
      </c>
    </row>
    <row r="27" spans="1:64" s="146" customFormat="1" ht="12.95" customHeight="1" x14ac:dyDescent="0.25">
      <c r="A27" s="108"/>
      <c r="B27" s="2"/>
      <c r="C27" s="259" t="s">
        <v>89</v>
      </c>
      <c r="D27" s="259"/>
      <c r="E27" s="259"/>
      <c r="F27" s="259"/>
      <c r="G27" s="259"/>
      <c r="H27" s="259"/>
      <c r="I27" s="259"/>
      <c r="J27" s="104"/>
      <c r="K27" s="38"/>
      <c r="L27" s="35"/>
      <c r="M27" s="35"/>
      <c r="N27" s="39"/>
      <c r="O27" s="260">
        <f>$AG$16</f>
        <v>26000</v>
      </c>
      <c r="P27" s="260"/>
      <c r="Q27" s="260"/>
      <c r="R27" s="260"/>
      <c r="S27" s="93"/>
      <c r="T27" s="261">
        <f ca="1">IF($BB$9&gt;10,"",IF($BB$5&lt;250,250,$BB$5))</f>
        <v>390</v>
      </c>
      <c r="U27" s="261"/>
      <c r="V27" s="261"/>
      <c r="W27" s="250">
        <f ca="1">IF($BB$9&gt;10,"",Parametros!$B$25*$AG$16*(1-$BB$7))</f>
        <v>105.30000000000001</v>
      </c>
      <c r="X27" s="250"/>
      <c r="Y27" s="250"/>
      <c r="Z27" s="40"/>
      <c r="AA27" s="257">
        <f ca="1">IF($BB$9&gt;10,"",IF($BB$5*1.5&lt;285,285,$BB$5*1.5))</f>
        <v>585</v>
      </c>
      <c r="AB27" s="257"/>
      <c r="AC27" s="257"/>
      <c r="AD27" s="251">
        <f ca="1">IF($BB$9&gt;10,"",Parametros!$B$25*$AG$16*(1-$BB$7)*90%)</f>
        <v>94.77000000000001</v>
      </c>
      <c r="AE27" s="251"/>
      <c r="AF27" s="251"/>
      <c r="AG27" s="41"/>
      <c r="AH27" s="257">
        <f ca="1">IF($BB$9&gt;10,"",IF($BB$5*2&lt;285,285,$BB$5*2))</f>
        <v>780</v>
      </c>
      <c r="AI27" s="257"/>
      <c r="AJ27" s="257"/>
      <c r="AK27" s="251">
        <f ca="1">IF($BB$9&gt;10,"",Parametros!$B$25*$AG$16*(1-$BB$7)*80%)</f>
        <v>84.240000000000009</v>
      </c>
      <c r="AL27" s="251"/>
      <c r="AM27" s="251"/>
      <c r="AN27" s="2"/>
      <c r="AO27" s="132"/>
      <c r="AQ27" s="146" t="s">
        <v>726</v>
      </c>
      <c r="AR27" s="149"/>
      <c r="AS27" s="153"/>
      <c r="AT27" s="153"/>
      <c r="AU27" s="153"/>
      <c r="AZ27" s="149"/>
      <c r="BB27" s="150"/>
      <c r="BD27" s="127" t="s">
        <v>69</v>
      </c>
      <c r="BE27" s="127" t="s">
        <v>69</v>
      </c>
      <c r="BF27" s="127">
        <v>27</v>
      </c>
      <c r="BJ27" s="146">
        <v>505.44</v>
      </c>
      <c r="BK27" s="146">
        <v>454.89600000000002</v>
      </c>
      <c r="BL27" s="146">
        <v>404.35200000000003</v>
      </c>
    </row>
    <row r="28" spans="1:64" s="154" customFormat="1" ht="12.95" customHeight="1" x14ac:dyDescent="0.25">
      <c r="A28" s="109"/>
      <c r="B28" s="2"/>
      <c r="C28" s="259" t="s">
        <v>90</v>
      </c>
      <c r="D28" s="259"/>
      <c r="E28" s="259"/>
      <c r="F28" s="259"/>
      <c r="G28" s="259"/>
      <c r="H28" s="259"/>
      <c r="I28" s="259"/>
      <c r="J28" s="104"/>
      <c r="K28" s="42"/>
      <c r="L28" s="35"/>
      <c r="M28" s="35"/>
      <c r="N28" s="38"/>
      <c r="O28" s="260">
        <f>$AG$16</f>
        <v>26000</v>
      </c>
      <c r="P28" s="260"/>
      <c r="Q28" s="260"/>
      <c r="R28" s="260"/>
      <c r="S28" s="93"/>
      <c r="T28" s="261">
        <f ca="1">IF($BB$9&gt;10,"",IF($BB$6*130%&lt;400,400,$BB$6*130%))</f>
        <v>1250.6000000000001</v>
      </c>
      <c r="U28" s="261"/>
      <c r="V28" s="261"/>
      <c r="W28" s="250">
        <f ca="1">IF($BB$9&gt;10,"",Parametros!$B$26*$AG$16*(1-$BB$7))</f>
        <v>505.44</v>
      </c>
      <c r="X28" s="250"/>
      <c r="Y28" s="250"/>
      <c r="Z28" s="40"/>
      <c r="AA28" s="257">
        <f ca="1">IF($BB$9&gt;10,"",IF($BB$6*1.55&lt;285,285,$BB$6*1.55))</f>
        <v>1491.1000000000001</v>
      </c>
      <c r="AB28" s="257"/>
      <c r="AC28" s="257"/>
      <c r="AD28" s="251">
        <f ca="1">IF($BB$9&gt;10,"",Parametros!$B$26*$AG$16*(1-$BB$7)*90%)</f>
        <v>454.89600000000002</v>
      </c>
      <c r="AE28" s="251"/>
      <c r="AF28" s="251"/>
      <c r="AG28" s="41"/>
      <c r="AH28" s="257">
        <f ca="1">IF($BB$9&gt;10,"",IF($BB$6*2.05&lt;285,285,$BB$6*2.05))</f>
        <v>1972.1</v>
      </c>
      <c r="AI28" s="257"/>
      <c r="AJ28" s="257"/>
      <c r="AK28" s="251">
        <f ca="1">IF($BB$9&gt;10,"",Parametros!$B$26*$AG$16*(1-$BB$7)*80%)</f>
        <v>404.35200000000003</v>
      </c>
      <c r="AL28" s="251"/>
      <c r="AM28" s="251"/>
      <c r="AN28" s="2"/>
      <c r="AO28" s="132"/>
      <c r="AQ28" s="146" t="s">
        <v>727</v>
      </c>
      <c r="AR28" s="155"/>
      <c r="AY28" s="155"/>
      <c r="BB28" s="156"/>
      <c r="BD28" s="157" t="s">
        <v>70</v>
      </c>
      <c r="BE28" s="157" t="s">
        <v>70</v>
      </c>
      <c r="BF28" s="127">
        <v>28</v>
      </c>
      <c r="BJ28" s="154">
        <v>23.58</v>
      </c>
      <c r="BK28" s="154">
        <v>23.58</v>
      </c>
      <c r="BL28" s="154">
        <v>23.58</v>
      </c>
    </row>
    <row r="29" spans="1:64" s="154" customFormat="1" ht="12.95" customHeight="1" x14ac:dyDescent="0.25">
      <c r="A29" s="109"/>
      <c r="B29" s="31"/>
      <c r="C29" s="259" t="s">
        <v>91</v>
      </c>
      <c r="D29" s="259"/>
      <c r="E29" s="259"/>
      <c r="F29" s="259"/>
      <c r="G29" s="259"/>
      <c r="H29" s="259"/>
      <c r="I29" s="259"/>
      <c r="J29" s="104"/>
      <c r="K29" s="42"/>
      <c r="L29" s="35"/>
      <c r="M29" s="35"/>
      <c r="N29" s="38"/>
      <c r="O29" s="260">
        <f>$AG$16</f>
        <v>26000</v>
      </c>
      <c r="P29" s="260"/>
      <c r="Q29" s="260"/>
      <c r="R29" s="260"/>
      <c r="S29" s="89"/>
      <c r="T29" s="261">
        <f ca="1">T27</f>
        <v>390</v>
      </c>
      <c r="U29" s="261"/>
      <c r="V29" s="261"/>
      <c r="W29" s="250">
        <v>0</v>
      </c>
      <c r="X29" s="250"/>
      <c r="Y29" s="250"/>
      <c r="Z29" s="40"/>
      <c r="AA29" s="257">
        <f ca="1">AA27</f>
        <v>585</v>
      </c>
      <c r="AB29" s="257"/>
      <c r="AC29" s="257"/>
      <c r="AD29" s="251">
        <v>0</v>
      </c>
      <c r="AE29" s="251"/>
      <c r="AF29" s="251"/>
      <c r="AG29" s="41"/>
      <c r="AH29" s="257">
        <f ca="1">AH27</f>
        <v>780</v>
      </c>
      <c r="AI29" s="257"/>
      <c r="AJ29" s="257"/>
      <c r="AK29" s="251">
        <v>0</v>
      </c>
      <c r="AL29" s="251"/>
      <c r="AM29" s="251"/>
      <c r="AN29" s="31"/>
      <c r="AO29" s="152"/>
      <c r="AQ29" s="148" t="s">
        <v>728</v>
      </c>
      <c r="AR29" s="155"/>
      <c r="AY29" s="155"/>
      <c r="BB29" s="156"/>
      <c r="BD29" s="157" t="s">
        <v>72</v>
      </c>
      <c r="BE29" s="157" t="s">
        <v>72</v>
      </c>
      <c r="BF29" s="127">
        <v>29</v>
      </c>
      <c r="BJ29" s="154">
        <v>0</v>
      </c>
    </row>
    <row r="30" spans="1:64" s="127" customFormat="1" ht="12.95" customHeight="1" x14ac:dyDescent="0.25">
      <c r="A30" s="106"/>
      <c r="B30" s="2"/>
      <c r="C30" s="259" t="s">
        <v>92</v>
      </c>
      <c r="D30" s="259"/>
      <c r="E30" s="259"/>
      <c r="F30" s="259"/>
      <c r="G30" s="259"/>
      <c r="H30" s="259"/>
      <c r="I30" s="259"/>
      <c r="J30" s="104"/>
      <c r="K30" s="42"/>
      <c r="L30" s="35"/>
      <c r="M30" s="35"/>
      <c r="N30" s="38"/>
      <c r="O30" s="260">
        <f>$AG$16</f>
        <v>26000</v>
      </c>
      <c r="P30" s="260"/>
      <c r="Q30" s="260"/>
      <c r="R30" s="260"/>
      <c r="S30" s="89"/>
      <c r="T30" s="261">
        <f ca="1">T27</f>
        <v>390</v>
      </c>
      <c r="U30" s="261"/>
      <c r="V30" s="261"/>
      <c r="W30" s="250">
        <v>0</v>
      </c>
      <c r="X30" s="250"/>
      <c r="Y30" s="250"/>
      <c r="Z30" s="40"/>
      <c r="AA30" s="257">
        <f ca="1">AA27</f>
        <v>585</v>
      </c>
      <c r="AB30" s="257"/>
      <c r="AC30" s="257"/>
      <c r="AD30" s="251">
        <v>0</v>
      </c>
      <c r="AE30" s="251"/>
      <c r="AF30" s="251"/>
      <c r="AG30" s="41"/>
      <c r="AH30" s="257">
        <f ca="1">AH27</f>
        <v>780</v>
      </c>
      <c r="AI30" s="257"/>
      <c r="AJ30" s="257"/>
      <c r="AK30" s="251">
        <v>0</v>
      </c>
      <c r="AL30" s="251"/>
      <c r="AM30" s="251"/>
      <c r="AN30" s="2"/>
      <c r="AO30" s="132"/>
      <c r="AQ30" s="148" t="s">
        <v>729</v>
      </c>
      <c r="AR30" s="138"/>
      <c r="AY30" s="138"/>
      <c r="BB30" s="143"/>
      <c r="BD30" s="127" t="s">
        <v>74</v>
      </c>
      <c r="BE30" s="127" t="s">
        <v>74</v>
      </c>
      <c r="BF30" s="127">
        <v>30</v>
      </c>
      <c r="BJ30" s="127">
        <v>30.25</v>
      </c>
      <c r="BK30" s="127">
        <v>30.25</v>
      </c>
      <c r="BL30" s="127">
        <v>30.25</v>
      </c>
    </row>
    <row r="31" spans="1:64" s="127" customFormat="1" ht="12.95" customHeight="1" x14ac:dyDescent="0.25">
      <c r="A31" s="106"/>
      <c r="B31" s="2"/>
      <c r="C31" s="259" t="s">
        <v>1234</v>
      </c>
      <c r="D31" s="259"/>
      <c r="E31" s="259"/>
      <c r="F31" s="259"/>
      <c r="G31" s="259"/>
      <c r="H31" s="259"/>
      <c r="I31" s="259"/>
      <c r="J31" s="200"/>
      <c r="K31" s="42"/>
      <c r="L31" s="35"/>
      <c r="M31" s="35"/>
      <c r="N31" s="38"/>
      <c r="O31" s="203"/>
      <c r="P31" s="203"/>
      <c r="Q31" s="203"/>
      <c r="R31" s="203"/>
      <c r="S31" s="89"/>
      <c r="T31" s="204"/>
      <c r="U31" s="204"/>
      <c r="V31" s="204"/>
      <c r="W31" s="250">
        <v>30.25</v>
      </c>
      <c r="X31" s="250"/>
      <c r="Y31" s="250">
        <v>30.25</v>
      </c>
      <c r="Z31" s="40"/>
      <c r="AA31" s="202"/>
      <c r="AB31" s="202"/>
      <c r="AC31" s="202"/>
      <c r="AD31" s="201"/>
      <c r="AE31" s="263">
        <v>30.25</v>
      </c>
      <c r="AF31" s="263"/>
      <c r="AG31" s="41"/>
      <c r="AH31" s="202"/>
      <c r="AI31" s="202"/>
      <c r="AJ31" s="202"/>
      <c r="AK31" s="201"/>
      <c r="AL31" s="263">
        <v>30.25</v>
      </c>
      <c r="AM31" s="263"/>
      <c r="AN31" s="2"/>
      <c r="AO31" s="132"/>
      <c r="AQ31" s="148"/>
      <c r="AR31" s="138"/>
      <c r="AY31" s="138"/>
      <c r="BB31" s="143"/>
      <c r="BD31" s="127" t="s">
        <v>699</v>
      </c>
      <c r="BE31" s="127" t="s">
        <v>699</v>
      </c>
      <c r="BF31" s="127">
        <v>31</v>
      </c>
    </row>
    <row r="32" spans="1:64" s="127" customFormat="1" ht="12.95" customHeight="1" x14ac:dyDescent="0.25">
      <c r="A32" s="106"/>
      <c r="B32" s="2"/>
      <c r="C32" s="258" t="s">
        <v>1185</v>
      </c>
      <c r="D32" s="258"/>
      <c r="E32" s="258"/>
      <c r="F32" s="258"/>
      <c r="G32" s="258"/>
      <c r="H32" s="258"/>
      <c r="I32" s="258"/>
      <c r="J32" s="258"/>
      <c r="K32" s="258"/>
      <c r="L32" s="119"/>
      <c r="M32" s="119"/>
      <c r="N32" s="120"/>
      <c r="O32" s="120"/>
      <c r="P32" s="120"/>
      <c r="Q32" s="120"/>
      <c r="R32" s="121"/>
      <c r="S32" s="122"/>
      <c r="T32" s="262"/>
      <c r="U32" s="262"/>
      <c r="V32" s="262"/>
      <c r="W32" s="262"/>
      <c r="X32" s="262">
        <f>VLOOKUP($C$32,AQ16:AT17,4,0)</f>
        <v>23.58</v>
      </c>
      <c r="Y32" s="262"/>
      <c r="Z32" s="123"/>
      <c r="AA32" s="262"/>
      <c r="AB32" s="262"/>
      <c r="AC32" s="262"/>
      <c r="AD32" s="262"/>
      <c r="AE32" s="262">
        <f>VLOOKUP($C$32,AQ16:AT17,4,0)</f>
        <v>23.58</v>
      </c>
      <c r="AF32" s="262"/>
      <c r="AG32" s="124"/>
      <c r="AH32" s="262"/>
      <c r="AI32" s="262"/>
      <c r="AJ32" s="262"/>
      <c r="AK32" s="262"/>
      <c r="AL32" s="262">
        <f>VLOOKUP($C$32,AQ16:AT17,4,0)</f>
        <v>23.58</v>
      </c>
      <c r="AM32" s="262"/>
      <c r="AN32" s="2"/>
      <c r="AO32" s="132"/>
      <c r="AQ32" s="146" t="s">
        <v>730</v>
      </c>
      <c r="AR32" s="138"/>
      <c r="AY32" s="138"/>
      <c r="BB32" s="143"/>
      <c r="BD32" s="127" t="s">
        <v>713</v>
      </c>
      <c r="BE32" s="127" t="s">
        <v>713</v>
      </c>
      <c r="BF32" s="127">
        <v>32</v>
      </c>
      <c r="BJ32" s="127">
        <f>SUM(BJ23:BJ31)</f>
        <v>768.33100000000002</v>
      </c>
      <c r="BK32" s="127">
        <f t="shared" ref="BK32:BL32" si="0">SUM(BK23:BK31)</f>
        <v>707.25700000000006</v>
      </c>
      <c r="BL32" s="127">
        <f t="shared" si="0"/>
        <v>646.18300000000011</v>
      </c>
    </row>
    <row r="33" spans="1:60" s="127" customFormat="1" ht="12.95" customHeight="1" x14ac:dyDescent="0.25">
      <c r="A33" s="106"/>
      <c r="B33" s="31"/>
      <c r="C33" s="249"/>
      <c r="D33" s="249"/>
      <c r="E33" s="249"/>
      <c r="F33" s="249"/>
      <c r="G33" s="249"/>
      <c r="H33" s="249"/>
      <c r="I33" s="249"/>
      <c r="J33" s="32"/>
      <c r="K33" s="32"/>
      <c r="L33" s="246" t="s">
        <v>93</v>
      </c>
      <c r="M33" s="246"/>
      <c r="N33" s="246"/>
      <c r="O33" s="246"/>
      <c r="P33" s="246"/>
      <c r="Q33" s="246"/>
      <c r="R33" s="246"/>
      <c r="S33" s="246"/>
      <c r="T33" s="246"/>
      <c r="U33" s="246"/>
      <c r="V33" s="94"/>
      <c r="W33" s="252">
        <f ca="1">SUM(V24:X32)</f>
        <v>768.33100000000002</v>
      </c>
      <c r="X33" s="252"/>
      <c r="Y33" s="252"/>
      <c r="Z33" s="36"/>
      <c r="AA33" s="37"/>
      <c r="AB33" s="37"/>
      <c r="AC33" s="95"/>
      <c r="AD33" s="253">
        <f ca="1">SUM(AC24:AE32)</f>
        <v>707.25700000000006</v>
      </c>
      <c r="AE33" s="253"/>
      <c r="AF33" s="253"/>
      <c r="AG33" s="37"/>
      <c r="AH33" s="37"/>
      <c r="AI33" s="37"/>
      <c r="AJ33" s="95"/>
      <c r="AK33" s="253">
        <f ca="1">SUM(AJ24:AL32)</f>
        <v>646.18300000000011</v>
      </c>
      <c r="AL33" s="253"/>
      <c r="AM33" s="253"/>
      <c r="AN33" s="31"/>
      <c r="AO33" s="152"/>
      <c r="AR33" s="138"/>
      <c r="AY33" s="138"/>
      <c r="BH33" s="145">
        <f ca="1">+W33-W31</f>
        <v>738.08100000000002</v>
      </c>
    </row>
    <row r="34" spans="1:60" s="127" customFormat="1" ht="12.95" customHeight="1" x14ac:dyDescent="0.25">
      <c r="A34" s="106"/>
      <c r="B34" s="31"/>
      <c r="C34" s="254"/>
      <c r="D34" s="254"/>
      <c r="E34" s="254"/>
      <c r="F34" s="254"/>
      <c r="G34" s="254"/>
      <c r="H34" s="254"/>
      <c r="I34" s="254"/>
      <c r="J34" s="45"/>
      <c r="K34" s="45"/>
      <c r="L34" s="254" t="s">
        <v>1191</v>
      </c>
      <c r="M34" s="254"/>
      <c r="N34" s="254"/>
      <c r="O34" s="254"/>
      <c r="P34" s="254"/>
      <c r="Q34" s="254"/>
      <c r="R34" s="254"/>
      <c r="S34" s="254"/>
      <c r="T34" s="255">
        <f>IF($AD$11&gt;8,"NO ASEGURABLE",IF($AD$11&gt;5,15%*W33,0))</f>
        <v>0</v>
      </c>
      <c r="U34" s="255"/>
      <c r="V34" s="255"/>
      <c r="W34" s="255"/>
      <c r="X34" s="255"/>
      <c r="Y34" s="255"/>
      <c r="Z34" s="43"/>
      <c r="AA34" s="256">
        <f>IF($AD$11&gt;8,"NO ASEGURABLE",IF($AD$11&gt;5,15%*AD33,0))</f>
        <v>0</v>
      </c>
      <c r="AB34" s="256"/>
      <c r="AC34" s="256"/>
      <c r="AD34" s="256"/>
      <c r="AE34" s="256"/>
      <c r="AF34" s="256"/>
      <c r="AG34" s="256">
        <f>IF($AD$11&gt;8,"NO ASEGURABLE",IF($AD$11&gt;5,15%*AK33,0))</f>
        <v>0</v>
      </c>
      <c r="AH34" s="256"/>
      <c r="AI34" s="256"/>
      <c r="AJ34" s="256"/>
      <c r="AK34" s="256"/>
      <c r="AL34" s="256"/>
      <c r="AM34" s="256"/>
      <c r="AN34" s="31"/>
      <c r="AO34" s="152"/>
      <c r="AY34" s="138"/>
    </row>
    <row r="35" spans="1:60" s="127" customFormat="1" ht="12.95" customHeight="1" x14ac:dyDescent="0.25">
      <c r="A35" s="106"/>
      <c r="B35" s="44"/>
      <c r="C35" s="245"/>
      <c r="D35" s="245"/>
      <c r="E35" s="245"/>
      <c r="F35" s="245"/>
      <c r="G35" s="245"/>
      <c r="H35" s="245"/>
      <c r="I35" s="245"/>
      <c r="J35" s="46"/>
      <c r="K35" s="46"/>
      <c r="L35" s="246" t="s">
        <v>93</v>
      </c>
      <c r="M35" s="246"/>
      <c r="N35" s="246"/>
      <c r="O35" s="246"/>
      <c r="P35" s="246"/>
      <c r="Q35" s="246"/>
      <c r="R35" s="246"/>
      <c r="S35" s="246"/>
      <c r="T35" s="246"/>
      <c r="U35" s="47"/>
      <c r="V35" s="94"/>
      <c r="W35" s="247">
        <f ca="1">W33+T34</f>
        <v>768.33100000000002</v>
      </c>
      <c r="X35" s="247"/>
      <c r="Y35" s="247"/>
      <c r="Z35" s="48"/>
      <c r="AA35" s="49"/>
      <c r="AB35" s="49"/>
      <c r="AC35" s="95"/>
      <c r="AD35" s="248">
        <f ca="1">AD33+AA34</f>
        <v>707.25700000000006</v>
      </c>
      <c r="AE35" s="248"/>
      <c r="AF35" s="248"/>
      <c r="AG35" s="49"/>
      <c r="AH35" s="49"/>
      <c r="AI35" s="49"/>
      <c r="AJ35" s="95"/>
      <c r="AK35" s="248">
        <f ca="1">AK33+AG34</f>
        <v>646.18300000000011</v>
      </c>
      <c r="AL35" s="248"/>
      <c r="AM35" s="248"/>
      <c r="AN35" s="44"/>
      <c r="AO35" s="158"/>
      <c r="AR35" s="159" t="s">
        <v>1199</v>
      </c>
      <c r="AS35" s="127" t="s">
        <v>1187</v>
      </c>
      <c r="AY35" s="138"/>
    </row>
    <row r="36" spans="1:60" s="127" customFormat="1" ht="12.95" customHeight="1" x14ac:dyDescent="0.25">
      <c r="A36" s="106"/>
      <c r="B36" s="44"/>
      <c r="C36" s="249"/>
      <c r="D36" s="249"/>
      <c r="E36" s="249"/>
      <c r="F36" s="249"/>
      <c r="G36" s="249"/>
      <c r="H36" s="249"/>
      <c r="I36" s="249"/>
      <c r="J36" s="32"/>
      <c r="K36" s="32"/>
      <c r="L36" s="249" t="s">
        <v>94</v>
      </c>
      <c r="M36" s="249"/>
      <c r="N36" s="249"/>
      <c r="O36" s="249"/>
      <c r="P36" s="249"/>
      <c r="Q36" s="249"/>
      <c r="R36" s="249"/>
      <c r="S36" s="249"/>
      <c r="T36" s="249"/>
      <c r="U36" s="35"/>
      <c r="V36" s="94"/>
      <c r="W36" s="250">
        <f ca="1">W35*0.06</f>
        <v>46.09986</v>
      </c>
      <c r="X36" s="250"/>
      <c r="Y36" s="250"/>
      <c r="Z36" s="36"/>
      <c r="AA36" s="37"/>
      <c r="AB36" s="37"/>
      <c r="AC36" s="95"/>
      <c r="AD36" s="251">
        <f ca="1">AD35*0.06</f>
        <v>42.435420000000001</v>
      </c>
      <c r="AE36" s="251"/>
      <c r="AF36" s="251"/>
      <c r="AG36" s="37"/>
      <c r="AH36" s="37"/>
      <c r="AI36" s="37"/>
      <c r="AJ36" s="95"/>
      <c r="AK36" s="251">
        <f ca="1">AK35*0.06</f>
        <v>38.770980000000002</v>
      </c>
      <c r="AL36" s="251"/>
      <c r="AM36" s="251"/>
      <c r="AN36" s="44"/>
      <c r="AO36" s="158"/>
      <c r="AY36" s="138"/>
    </row>
    <row r="37" spans="1:60" s="127" customFormat="1" ht="12.95" customHeight="1" x14ac:dyDescent="0.25">
      <c r="A37" s="106"/>
      <c r="B37" s="2"/>
      <c r="C37" s="96"/>
      <c r="D37" s="50"/>
      <c r="E37" s="50"/>
      <c r="F37" s="50"/>
      <c r="G37" s="50"/>
      <c r="H37" s="50"/>
      <c r="I37" s="50"/>
      <c r="J37" s="50"/>
      <c r="K37" s="50"/>
      <c r="L37" s="239" t="s">
        <v>95</v>
      </c>
      <c r="M37" s="239"/>
      <c r="N37" s="239"/>
      <c r="O37" s="239"/>
      <c r="P37" s="239"/>
      <c r="Q37" s="239"/>
      <c r="R37" s="239"/>
      <c r="S37" s="239"/>
      <c r="T37" s="239"/>
      <c r="U37" s="50"/>
      <c r="V37" s="240">
        <f ca="1">+W35+W36</f>
        <v>814.43086000000005</v>
      </c>
      <c r="W37" s="240"/>
      <c r="X37" s="240"/>
      <c r="Y37" s="240"/>
      <c r="Z37" s="97"/>
      <c r="AA37" s="51"/>
      <c r="AB37" s="51"/>
      <c r="AC37" s="241">
        <f ca="1">+AD35+AD36</f>
        <v>749.69242000000008</v>
      </c>
      <c r="AD37" s="241"/>
      <c r="AE37" s="241"/>
      <c r="AF37" s="241"/>
      <c r="AG37" s="52"/>
      <c r="AH37" s="52"/>
      <c r="AI37" s="98"/>
      <c r="AJ37" s="241">
        <f ca="1">+AK35+AK36</f>
        <v>684.95398000000012</v>
      </c>
      <c r="AK37" s="241"/>
      <c r="AL37" s="241"/>
      <c r="AM37" s="241"/>
      <c r="AN37" s="2"/>
      <c r="AO37" s="132"/>
      <c r="AR37" s="127" t="s">
        <v>57</v>
      </c>
      <c r="AW37" s="127" t="s">
        <v>61</v>
      </c>
      <c r="AY37" s="138"/>
    </row>
    <row r="38" spans="1:60" s="127" customFormat="1" ht="12.95" customHeight="1" x14ac:dyDescent="0.25">
      <c r="A38" s="106"/>
      <c r="B38" s="2"/>
      <c r="C38" s="26"/>
      <c r="D38" s="26"/>
      <c r="E38" s="53"/>
      <c r="F38" s="53"/>
      <c r="G38" s="53"/>
      <c r="H38" s="53"/>
      <c r="I38" s="53"/>
      <c r="J38" s="53"/>
      <c r="K38" s="53"/>
      <c r="L38" s="242" t="s">
        <v>96</v>
      </c>
      <c r="M38" s="242"/>
      <c r="N38" s="242"/>
      <c r="O38" s="242"/>
      <c r="P38" s="242"/>
      <c r="Q38" s="242"/>
      <c r="R38" s="242"/>
      <c r="S38" s="242"/>
      <c r="T38" s="242"/>
      <c r="U38" s="54"/>
      <c r="V38" s="243">
        <f ca="1">V37*(-0.06)-(-V37)</f>
        <v>765.56500840000001</v>
      </c>
      <c r="W38" s="243"/>
      <c r="X38" s="243"/>
      <c r="Y38" s="243"/>
      <c r="Z38" s="99"/>
      <c r="AA38" s="55"/>
      <c r="AB38" s="55"/>
      <c r="AC38" s="244">
        <f ca="1">AC37*(-0.06)-(-AC37)</f>
        <v>704.71087480000006</v>
      </c>
      <c r="AD38" s="244"/>
      <c r="AE38" s="244"/>
      <c r="AF38" s="244"/>
      <c r="AG38" s="56"/>
      <c r="AH38" s="56"/>
      <c r="AI38" s="100"/>
      <c r="AJ38" s="244">
        <f ca="1">AJ37*(-0.06)-(-AJ37)</f>
        <v>643.8567412000001</v>
      </c>
      <c r="AK38" s="244"/>
      <c r="AL38" s="244"/>
      <c r="AM38" s="244"/>
      <c r="AN38" s="2"/>
      <c r="AO38" s="132"/>
      <c r="AR38" s="159" t="s">
        <v>1198</v>
      </c>
      <c r="AS38" s="138"/>
      <c r="AT38" s="138"/>
      <c r="AU38" s="138"/>
      <c r="AW38" s="138" t="s">
        <v>1184</v>
      </c>
      <c r="AY38" s="138"/>
    </row>
    <row r="39" spans="1:60" s="127" customFormat="1" ht="12.95" customHeight="1" x14ac:dyDescent="0.25">
      <c r="A39" s="106"/>
      <c r="B39" s="2"/>
      <c r="C39" s="24"/>
      <c r="D39" s="24"/>
      <c r="E39" s="57"/>
      <c r="F39" s="57"/>
      <c r="G39" s="57"/>
      <c r="H39" s="57"/>
      <c r="I39" s="57"/>
      <c r="J39" s="57"/>
      <c r="K39" s="57"/>
      <c r="L39" s="57"/>
      <c r="M39" s="57"/>
      <c r="N39" s="58"/>
      <c r="O39" s="10"/>
      <c r="P39" s="58"/>
      <c r="Q39" s="58"/>
      <c r="R39" s="103"/>
      <c r="S39" s="58"/>
      <c r="T39" s="58"/>
      <c r="U39" s="103"/>
      <c r="V39" s="58"/>
      <c r="W39" s="58"/>
      <c r="X39" s="58"/>
      <c r="Y39" s="59"/>
      <c r="Z39" s="59"/>
      <c r="AA39" s="59"/>
      <c r="AB39" s="59"/>
      <c r="AC39" s="59"/>
      <c r="AD39" s="59"/>
      <c r="AE39" s="59"/>
      <c r="AF39" s="59"/>
      <c r="AG39" s="59"/>
      <c r="AH39" s="59"/>
      <c r="AI39" s="68"/>
      <c r="AJ39" s="68"/>
      <c r="AK39" s="68"/>
      <c r="AL39" s="24"/>
      <c r="AM39" s="24"/>
      <c r="AN39" s="2"/>
      <c r="AO39" s="132"/>
    </row>
    <row r="40" spans="1:60" s="127" customFormat="1" ht="12.95" customHeight="1" x14ac:dyDescent="0.25">
      <c r="A40" s="106"/>
      <c r="B40" s="2"/>
      <c r="C40" s="226" t="s">
        <v>1235</v>
      </c>
      <c r="D40" s="226"/>
      <c r="E40" s="226"/>
      <c r="F40" s="226"/>
      <c r="G40" s="226"/>
      <c r="H40" s="226"/>
      <c r="I40" s="226"/>
      <c r="J40" s="226"/>
      <c r="K40" s="226"/>
      <c r="L40" s="226"/>
      <c r="M40" s="226"/>
      <c r="N40" s="226"/>
      <c r="O40" s="226"/>
      <c r="P40" s="226"/>
      <c r="Q40" s="218" t="s">
        <v>1236</v>
      </c>
      <c r="R40" s="218"/>
      <c r="S40" s="218"/>
      <c r="T40" s="218"/>
      <c r="U40" s="219">
        <f ca="1">V37/10</f>
        <v>81.443086000000008</v>
      </c>
      <c r="V40" s="219"/>
      <c r="W40" s="220" t="s">
        <v>1237</v>
      </c>
      <c r="X40" s="220"/>
      <c r="Y40" s="220"/>
      <c r="Z40" s="220"/>
      <c r="AA40" s="221">
        <f ca="1">((V37*(1-4%)-(U40*9)))</f>
        <v>48.865851599999928</v>
      </c>
      <c r="AB40" s="221"/>
      <c r="AC40" s="222" t="s">
        <v>1238</v>
      </c>
      <c r="AD40" s="222"/>
      <c r="AE40" s="222"/>
      <c r="AF40" s="222"/>
      <c r="AG40" s="222"/>
      <c r="AH40" s="222"/>
      <c r="AI40" s="222"/>
      <c r="AJ40" s="222"/>
      <c r="AK40" s="222"/>
      <c r="AL40" s="223">
        <f ca="1">U40*9+AA40</f>
        <v>781.85362559999999</v>
      </c>
      <c r="AM40" s="223"/>
      <c r="AN40" s="2"/>
      <c r="AO40" s="132"/>
      <c r="BD40" s="106"/>
      <c r="BE40" s="106"/>
      <c r="BF40" s="106"/>
    </row>
    <row r="41" spans="1:60" s="127" customFormat="1" ht="12.95" customHeight="1" x14ac:dyDescent="0.25">
      <c r="A41" s="106"/>
      <c r="B41" s="2"/>
      <c r="C41" s="206"/>
      <c r="D41" s="206"/>
      <c r="E41" s="206"/>
      <c r="F41" s="206"/>
      <c r="G41" s="206"/>
      <c r="H41" s="206"/>
      <c r="I41" s="206"/>
      <c r="J41" s="206"/>
      <c r="K41" s="206"/>
      <c r="L41" s="206"/>
      <c r="M41" s="206"/>
      <c r="N41" s="206"/>
      <c r="O41" s="206"/>
      <c r="P41" s="206"/>
      <c r="Q41" s="218" t="s">
        <v>1239</v>
      </c>
      <c r="R41" s="218"/>
      <c r="S41" s="218"/>
      <c r="T41" s="218"/>
      <c r="U41" s="219">
        <f ca="1">AC37/10</f>
        <v>74.969242000000008</v>
      </c>
      <c r="V41" s="219"/>
      <c r="W41" s="220" t="s">
        <v>1237</v>
      </c>
      <c r="X41" s="220"/>
      <c r="Y41" s="220"/>
      <c r="Z41" s="220"/>
      <c r="AA41" s="221">
        <f ca="1">((AC37*(1-4%)-(U41*9)))</f>
        <v>44.981545200000028</v>
      </c>
      <c r="AB41" s="221"/>
      <c r="AC41" s="222" t="s">
        <v>1238</v>
      </c>
      <c r="AD41" s="222"/>
      <c r="AE41" s="222"/>
      <c r="AF41" s="222"/>
      <c r="AG41" s="222"/>
      <c r="AH41" s="222"/>
      <c r="AI41" s="222"/>
      <c r="AJ41" s="222"/>
      <c r="AK41" s="222"/>
      <c r="AL41" s="223">
        <f t="shared" ref="AL41:AL42" ca="1" si="1">U41*9+AA41</f>
        <v>719.7047232000001</v>
      </c>
      <c r="AM41" s="223"/>
      <c r="AN41" s="2"/>
      <c r="AO41" s="132"/>
      <c r="AP41" s="205">
        <f ca="1">U40*9+AA40</f>
        <v>781.85362559999999</v>
      </c>
      <c r="AQ41" s="205"/>
      <c r="AR41" s="205"/>
      <c r="AS41" s="205"/>
      <c r="AT41" s="205"/>
      <c r="AU41" s="205"/>
      <c r="AV41" s="205"/>
      <c r="AW41" s="205"/>
      <c r="AX41" s="205"/>
      <c r="AY41" s="205"/>
      <c r="AZ41" s="205"/>
      <c r="BA41" s="106"/>
      <c r="BB41" s="106"/>
      <c r="BC41" s="106"/>
      <c r="BD41" s="106"/>
      <c r="BE41" s="106"/>
      <c r="BF41" s="106"/>
    </row>
    <row r="42" spans="1:60" s="127" customFormat="1" ht="12.95" customHeight="1" x14ac:dyDescent="0.25">
      <c r="A42" s="106"/>
      <c r="B42" s="2"/>
      <c r="C42" s="206"/>
      <c r="D42" s="206"/>
      <c r="E42" s="206"/>
      <c r="F42" s="206"/>
      <c r="G42" s="206"/>
      <c r="H42" s="206"/>
      <c r="I42" s="206"/>
      <c r="J42" s="206"/>
      <c r="K42" s="206"/>
      <c r="L42" s="206"/>
      <c r="M42" s="206"/>
      <c r="N42" s="206"/>
      <c r="O42" s="206"/>
      <c r="P42" s="206"/>
      <c r="Q42" s="218" t="s">
        <v>1240</v>
      </c>
      <c r="R42" s="218"/>
      <c r="S42" s="218"/>
      <c r="T42" s="218"/>
      <c r="U42" s="219">
        <f ca="1">AJ37/10</f>
        <v>68.495398000000009</v>
      </c>
      <c r="V42" s="219"/>
      <c r="W42" s="220" t="s">
        <v>1237</v>
      </c>
      <c r="X42" s="220"/>
      <c r="Y42" s="220"/>
      <c r="Z42" s="220"/>
      <c r="AA42" s="221">
        <f ca="1">((AJ37*(1-4%)-(U42*9)))</f>
        <v>41.097238800000014</v>
      </c>
      <c r="AB42" s="221"/>
      <c r="AC42" s="222" t="s">
        <v>1238</v>
      </c>
      <c r="AD42" s="222"/>
      <c r="AE42" s="222"/>
      <c r="AF42" s="222"/>
      <c r="AG42" s="222"/>
      <c r="AH42" s="222"/>
      <c r="AI42" s="222"/>
      <c r="AJ42" s="222"/>
      <c r="AK42" s="222"/>
      <c r="AL42" s="223">
        <f t="shared" ca="1" si="1"/>
        <v>657.55582080000011</v>
      </c>
      <c r="AM42" s="223"/>
      <c r="AN42" s="2"/>
      <c r="AO42" s="132"/>
      <c r="AP42" s="205">
        <f t="shared" ref="AP42:AP43" ca="1" si="2">U41*9+AA41</f>
        <v>719.7047232000001</v>
      </c>
      <c r="AQ42" s="205"/>
      <c r="AR42" s="205"/>
      <c r="AS42" s="205"/>
      <c r="AT42" s="205"/>
      <c r="AU42" s="205"/>
      <c r="AV42" s="205"/>
      <c r="AW42" s="205"/>
      <c r="AX42" s="205"/>
      <c r="AY42" s="205"/>
      <c r="AZ42" s="205"/>
      <c r="BA42" s="106"/>
      <c r="BB42" s="106"/>
      <c r="BC42" s="106"/>
      <c r="BD42" s="106"/>
      <c r="BE42" s="106"/>
      <c r="BF42" s="106"/>
    </row>
    <row r="43" spans="1:60" s="127" customFormat="1" ht="12.95" customHeight="1" x14ac:dyDescent="0.25">
      <c r="A43" s="106"/>
      <c r="B43" s="2"/>
      <c r="C43" s="24"/>
      <c r="D43" s="24"/>
      <c r="E43" s="57"/>
      <c r="F43" s="57"/>
      <c r="G43" s="57"/>
      <c r="H43" s="57"/>
      <c r="I43" s="57"/>
      <c r="J43" s="57"/>
      <c r="K43" s="57"/>
      <c r="L43" s="57"/>
      <c r="M43" s="57"/>
      <c r="N43" s="58"/>
      <c r="O43" s="10"/>
      <c r="P43" s="58"/>
      <c r="Q43" s="58"/>
      <c r="R43" s="103"/>
      <c r="S43" s="58"/>
      <c r="T43" s="58"/>
      <c r="U43" s="103"/>
      <c r="V43" s="58"/>
      <c r="W43" s="58"/>
      <c r="X43" s="58"/>
      <c r="Y43" s="59"/>
      <c r="Z43" s="59"/>
      <c r="AA43" s="59"/>
      <c r="AB43" s="59"/>
      <c r="AC43" s="59"/>
      <c r="AD43" s="59"/>
      <c r="AE43" s="59"/>
      <c r="AF43" s="59"/>
      <c r="AG43" s="59"/>
      <c r="AH43" s="59"/>
      <c r="AI43" s="68"/>
      <c r="AJ43" s="68"/>
      <c r="AK43" s="68"/>
      <c r="AL43" s="24"/>
      <c r="AM43" s="24"/>
      <c r="AN43" s="2"/>
      <c r="AO43" s="132"/>
      <c r="AP43" s="205">
        <f t="shared" ca="1" si="2"/>
        <v>657.55582080000011</v>
      </c>
      <c r="AQ43" s="205"/>
      <c r="AR43" s="205"/>
      <c r="AS43" s="205"/>
      <c r="AT43" s="205"/>
      <c r="AU43" s="205"/>
      <c r="AV43" s="205"/>
      <c r="AW43" s="205"/>
      <c r="AX43" s="205"/>
      <c r="AY43" s="205"/>
      <c r="AZ43" s="205"/>
      <c r="BA43" s="106"/>
      <c r="BB43" s="106"/>
      <c r="BC43" s="106"/>
    </row>
    <row r="44" spans="1:60" s="127" customFormat="1" ht="12.95" customHeight="1" x14ac:dyDescent="0.25">
      <c r="A44" s="106"/>
      <c r="B44" s="2"/>
      <c r="C44" s="237" t="s">
        <v>97</v>
      </c>
      <c r="D44" s="237"/>
      <c r="E44" s="237"/>
      <c r="F44" s="237"/>
      <c r="G44" s="237"/>
      <c r="H44" s="237"/>
      <c r="I44" s="237"/>
      <c r="J44" s="237"/>
      <c r="K44" s="237"/>
      <c r="L44" s="237"/>
      <c r="M44" s="237"/>
      <c r="N44" s="237"/>
      <c r="O44" s="237"/>
      <c r="P44" s="237"/>
      <c r="Q44" s="237"/>
      <c r="R44" s="237"/>
      <c r="S44" s="237"/>
      <c r="T44" s="88"/>
      <c r="U44" s="238" t="str">
        <f>C32</f>
        <v>ENDOSO FULL EXTRAS</v>
      </c>
      <c r="V44" s="238"/>
      <c r="W44" s="238"/>
      <c r="X44" s="238"/>
      <c r="Y44" s="238"/>
      <c r="Z44" s="238"/>
      <c r="AA44" s="238"/>
      <c r="AB44" s="238"/>
      <c r="AC44" s="238"/>
      <c r="AD44" s="238"/>
      <c r="AE44" s="238"/>
      <c r="AF44" s="238"/>
      <c r="AG44" s="238"/>
      <c r="AH44" s="238"/>
      <c r="AI44" s="238"/>
      <c r="AJ44" s="238"/>
      <c r="AK44" s="238"/>
      <c r="AL44" s="238"/>
      <c r="AM44" s="238"/>
      <c r="AN44" s="2"/>
      <c r="AO44" s="132"/>
    </row>
    <row r="45" spans="1:60" s="127" customFormat="1" ht="12.95" customHeight="1" x14ac:dyDescent="0.25">
      <c r="A45" s="106"/>
      <c r="B45" s="2"/>
      <c r="C45" s="234" t="s">
        <v>1200</v>
      </c>
      <c r="D45" s="234"/>
      <c r="E45" s="234"/>
      <c r="F45" s="234"/>
      <c r="G45" s="234"/>
      <c r="H45" s="234"/>
      <c r="I45" s="234"/>
      <c r="J45" s="234"/>
      <c r="K45" s="234"/>
      <c r="L45" s="234"/>
      <c r="M45" s="234"/>
      <c r="N45" s="234"/>
      <c r="O45" s="234"/>
      <c r="P45" s="234"/>
      <c r="Q45" s="234"/>
      <c r="R45" s="234"/>
      <c r="S45" s="234"/>
      <c r="T45" s="60"/>
      <c r="U45" s="235" t="str">
        <f>IF(U44="ENDOSO full extras",$AR$38,$AW$38)</f>
        <v>- Revisado vehicular gratuito, en el Centro Autos Sura, siempre y cuando la póliza mantenga sus pagos al día.
- Auto de alquiler tipo sedan compacto por colisión vuelco, 10 días máximo.
- Muerte accidental para el asegurado B/.10,000.00. dentro del vehículo asegurado.
- Muerte Accidental B/.2,000.00 a cada pasajero, hasta un máximo de B/.8,000.00 por accidente. 
- Bajo la cobertura de comprensivo (robo con forzamiento) se cubren los objetos personales que estén dentro del vehículo  asegurado, hasta un límite máximo de B/.150.00 por evento. (Excluye joyas y valores).
- Cobertura extraterritorial a Costa Rica por un mes sin costo, previa notificación a la compañía.
- Descuento especial del 30% al contratar su póliza Multiriesgo Residencial.
- No depreciación el primer año para autos nuevos en caso de perdida total. 
- 100% de reembolso del deducible en caso de no culpabilidad previa presentación de la resolución del tránsito.
- Beneficio ENTREGUE LAS LLAVES. Servicio ILIMITADO de conductor designado. (según área de cobertura, ver endoso).</v>
      </c>
      <c r="V45" s="235"/>
      <c r="W45" s="235"/>
      <c r="X45" s="235"/>
      <c r="Y45" s="235"/>
      <c r="Z45" s="235"/>
      <c r="AA45" s="235"/>
      <c r="AB45" s="235"/>
      <c r="AC45" s="235"/>
      <c r="AD45" s="235"/>
      <c r="AE45" s="235"/>
      <c r="AF45" s="235"/>
      <c r="AG45" s="235"/>
      <c r="AH45" s="235"/>
      <c r="AI45" s="235"/>
      <c r="AJ45" s="235"/>
      <c r="AK45" s="235"/>
      <c r="AL45" s="235"/>
      <c r="AM45" s="235"/>
      <c r="AN45" s="2"/>
      <c r="AO45" s="132"/>
    </row>
    <row r="46" spans="1:60" s="127" customFormat="1" ht="12.95" customHeight="1" x14ac:dyDescent="0.25">
      <c r="A46" s="106"/>
      <c r="B46" s="1"/>
      <c r="C46" s="234"/>
      <c r="D46" s="234"/>
      <c r="E46" s="234"/>
      <c r="F46" s="234"/>
      <c r="G46" s="234"/>
      <c r="H46" s="234"/>
      <c r="I46" s="234"/>
      <c r="J46" s="234"/>
      <c r="K46" s="234"/>
      <c r="L46" s="234"/>
      <c r="M46" s="234"/>
      <c r="N46" s="234"/>
      <c r="O46" s="234"/>
      <c r="P46" s="234"/>
      <c r="Q46" s="234"/>
      <c r="R46" s="234"/>
      <c r="S46" s="234"/>
      <c r="T46" s="60"/>
      <c r="U46" s="235"/>
      <c r="V46" s="235"/>
      <c r="W46" s="235"/>
      <c r="X46" s="235"/>
      <c r="Y46" s="235"/>
      <c r="Z46" s="235"/>
      <c r="AA46" s="235"/>
      <c r="AB46" s="235"/>
      <c r="AC46" s="235"/>
      <c r="AD46" s="235"/>
      <c r="AE46" s="235"/>
      <c r="AF46" s="235"/>
      <c r="AG46" s="235"/>
      <c r="AH46" s="235"/>
      <c r="AI46" s="235"/>
      <c r="AJ46" s="235"/>
      <c r="AK46" s="235"/>
      <c r="AL46" s="235"/>
      <c r="AM46" s="235"/>
      <c r="AN46" s="1"/>
      <c r="AO46" s="132"/>
    </row>
    <row r="47" spans="1:60" s="127" customFormat="1" ht="12.95" customHeight="1" x14ac:dyDescent="0.25">
      <c r="A47" s="106"/>
      <c r="B47" s="1"/>
      <c r="C47" s="234"/>
      <c r="D47" s="234"/>
      <c r="E47" s="234"/>
      <c r="F47" s="234"/>
      <c r="G47" s="234"/>
      <c r="H47" s="234"/>
      <c r="I47" s="234"/>
      <c r="J47" s="234"/>
      <c r="K47" s="234"/>
      <c r="L47" s="234"/>
      <c r="M47" s="234"/>
      <c r="N47" s="234"/>
      <c r="O47" s="234"/>
      <c r="P47" s="234"/>
      <c r="Q47" s="234"/>
      <c r="R47" s="234"/>
      <c r="S47" s="234"/>
      <c r="T47" s="60"/>
      <c r="U47" s="235"/>
      <c r="V47" s="235"/>
      <c r="W47" s="235"/>
      <c r="X47" s="235"/>
      <c r="Y47" s="235"/>
      <c r="Z47" s="235"/>
      <c r="AA47" s="235"/>
      <c r="AB47" s="235"/>
      <c r="AC47" s="235"/>
      <c r="AD47" s="235"/>
      <c r="AE47" s="235"/>
      <c r="AF47" s="235"/>
      <c r="AG47" s="235"/>
      <c r="AH47" s="235"/>
      <c r="AI47" s="235"/>
      <c r="AJ47" s="235"/>
      <c r="AK47" s="235"/>
      <c r="AL47" s="235"/>
      <c r="AM47" s="235"/>
      <c r="AN47" s="1"/>
      <c r="AO47" s="132"/>
    </row>
    <row r="48" spans="1:60" s="127" customFormat="1" ht="12.95" customHeight="1" x14ac:dyDescent="0.25">
      <c r="A48" s="106"/>
      <c r="B48" s="1"/>
      <c r="C48" s="234"/>
      <c r="D48" s="234"/>
      <c r="E48" s="234"/>
      <c r="F48" s="234"/>
      <c r="G48" s="234"/>
      <c r="H48" s="234"/>
      <c r="I48" s="234"/>
      <c r="J48" s="234"/>
      <c r="K48" s="234"/>
      <c r="L48" s="234"/>
      <c r="M48" s="234"/>
      <c r="N48" s="234"/>
      <c r="O48" s="234"/>
      <c r="P48" s="234"/>
      <c r="Q48" s="234"/>
      <c r="R48" s="234"/>
      <c r="S48" s="234"/>
      <c r="T48" s="60"/>
      <c r="U48" s="235"/>
      <c r="V48" s="235"/>
      <c r="W48" s="235"/>
      <c r="X48" s="235"/>
      <c r="Y48" s="235"/>
      <c r="Z48" s="235"/>
      <c r="AA48" s="235"/>
      <c r="AB48" s="235"/>
      <c r="AC48" s="235"/>
      <c r="AD48" s="235"/>
      <c r="AE48" s="235"/>
      <c r="AF48" s="235"/>
      <c r="AG48" s="235"/>
      <c r="AH48" s="235"/>
      <c r="AI48" s="235"/>
      <c r="AJ48" s="235"/>
      <c r="AK48" s="235"/>
      <c r="AL48" s="235"/>
      <c r="AM48" s="235"/>
      <c r="AN48" s="1"/>
      <c r="AO48" s="126"/>
    </row>
    <row r="49" spans="1:41" s="127" customFormat="1" ht="12.95" customHeight="1" x14ac:dyDescent="0.25">
      <c r="A49" s="106"/>
      <c r="B49" s="1"/>
      <c r="C49" s="234"/>
      <c r="D49" s="234"/>
      <c r="E49" s="234"/>
      <c r="F49" s="234"/>
      <c r="G49" s="234"/>
      <c r="H49" s="234"/>
      <c r="I49" s="234"/>
      <c r="J49" s="234"/>
      <c r="K49" s="234"/>
      <c r="L49" s="234"/>
      <c r="M49" s="234"/>
      <c r="N49" s="234"/>
      <c r="O49" s="234"/>
      <c r="P49" s="234"/>
      <c r="Q49" s="234"/>
      <c r="R49" s="234"/>
      <c r="S49" s="234"/>
      <c r="T49" s="60"/>
      <c r="U49" s="235"/>
      <c r="V49" s="235"/>
      <c r="W49" s="235"/>
      <c r="X49" s="235"/>
      <c r="Y49" s="235"/>
      <c r="Z49" s="235"/>
      <c r="AA49" s="235"/>
      <c r="AB49" s="235"/>
      <c r="AC49" s="235"/>
      <c r="AD49" s="235"/>
      <c r="AE49" s="235"/>
      <c r="AF49" s="235"/>
      <c r="AG49" s="235"/>
      <c r="AH49" s="235"/>
      <c r="AI49" s="235"/>
      <c r="AJ49" s="235"/>
      <c r="AK49" s="235"/>
      <c r="AL49" s="235"/>
      <c r="AM49" s="235"/>
      <c r="AN49" s="1"/>
      <c r="AO49" s="126"/>
    </row>
    <row r="50" spans="1:41" s="127" customFormat="1" ht="12.95" customHeight="1" x14ac:dyDescent="0.25">
      <c r="A50" s="106"/>
      <c r="B50" s="1"/>
      <c r="C50" s="234"/>
      <c r="D50" s="234"/>
      <c r="E50" s="234"/>
      <c r="F50" s="234"/>
      <c r="G50" s="234"/>
      <c r="H50" s="234"/>
      <c r="I50" s="234"/>
      <c r="J50" s="234"/>
      <c r="K50" s="234"/>
      <c r="L50" s="234"/>
      <c r="M50" s="234"/>
      <c r="N50" s="234"/>
      <c r="O50" s="234"/>
      <c r="P50" s="234"/>
      <c r="Q50" s="234"/>
      <c r="R50" s="234"/>
      <c r="S50" s="234"/>
      <c r="T50" s="60"/>
      <c r="U50" s="235"/>
      <c r="V50" s="235"/>
      <c r="W50" s="235"/>
      <c r="X50" s="235"/>
      <c r="Y50" s="235"/>
      <c r="Z50" s="235"/>
      <c r="AA50" s="235"/>
      <c r="AB50" s="235"/>
      <c r="AC50" s="235"/>
      <c r="AD50" s="235"/>
      <c r="AE50" s="235"/>
      <c r="AF50" s="235"/>
      <c r="AG50" s="235"/>
      <c r="AH50" s="235"/>
      <c r="AI50" s="235"/>
      <c r="AJ50" s="235"/>
      <c r="AK50" s="235"/>
      <c r="AL50" s="235"/>
      <c r="AM50" s="235"/>
      <c r="AN50" s="1"/>
      <c r="AO50" s="126"/>
    </row>
    <row r="51" spans="1:41" s="127" customFormat="1" ht="12.95" customHeight="1" x14ac:dyDescent="0.25">
      <c r="A51" s="106"/>
      <c r="B51" s="1"/>
      <c r="C51" s="234"/>
      <c r="D51" s="234"/>
      <c r="E51" s="234"/>
      <c r="F51" s="234"/>
      <c r="G51" s="234"/>
      <c r="H51" s="234"/>
      <c r="I51" s="234"/>
      <c r="J51" s="234"/>
      <c r="K51" s="234"/>
      <c r="L51" s="234"/>
      <c r="M51" s="234"/>
      <c r="N51" s="234"/>
      <c r="O51" s="234"/>
      <c r="P51" s="234"/>
      <c r="Q51" s="234"/>
      <c r="R51" s="234"/>
      <c r="S51" s="234"/>
      <c r="T51" s="60"/>
      <c r="U51" s="235"/>
      <c r="V51" s="235"/>
      <c r="W51" s="235"/>
      <c r="X51" s="235"/>
      <c r="Y51" s="235"/>
      <c r="Z51" s="235"/>
      <c r="AA51" s="235"/>
      <c r="AB51" s="235"/>
      <c r="AC51" s="235"/>
      <c r="AD51" s="235"/>
      <c r="AE51" s="235"/>
      <c r="AF51" s="235"/>
      <c r="AG51" s="235"/>
      <c r="AH51" s="235"/>
      <c r="AI51" s="235"/>
      <c r="AJ51" s="235"/>
      <c r="AK51" s="235"/>
      <c r="AL51" s="235"/>
      <c r="AM51" s="235"/>
      <c r="AN51" s="1"/>
      <c r="AO51" s="126"/>
    </row>
    <row r="52" spans="1:41" s="127" customFormat="1" ht="12.95" customHeight="1" x14ac:dyDescent="0.25">
      <c r="A52" s="106"/>
      <c r="B52" s="1"/>
      <c r="C52" s="234"/>
      <c r="D52" s="234"/>
      <c r="E52" s="234"/>
      <c r="F52" s="234"/>
      <c r="G52" s="234"/>
      <c r="H52" s="234"/>
      <c r="I52" s="234"/>
      <c r="J52" s="234"/>
      <c r="K52" s="234"/>
      <c r="L52" s="234"/>
      <c r="M52" s="234"/>
      <c r="N52" s="234"/>
      <c r="O52" s="234"/>
      <c r="P52" s="234"/>
      <c r="Q52" s="234"/>
      <c r="R52" s="234"/>
      <c r="S52" s="234"/>
      <c r="T52" s="60"/>
      <c r="U52" s="235"/>
      <c r="V52" s="235"/>
      <c r="W52" s="235"/>
      <c r="X52" s="235"/>
      <c r="Y52" s="235"/>
      <c r="Z52" s="235"/>
      <c r="AA52" s="235"/>
      <c r="AB52" s="235"/>
      <c r="AC52" s="235"/>
      <c r="AD52" s="235"/>
      <c r="AE52" s="235"/>
      <c r="AF52" s="235"/>
      <c r="AG52" s="235"/>
      <c r="AH52" s="235"/>
      <c r="AI52" s="235"/>
      <c r="AJ52" s="235"/>
      <c r="AK52" s="235"/>
      <c r="AL52" s="235"/>
      <c r="AM52" s="235"/>
      <c r="AN52" s="1"/>
      <c r="AO52" s="126"/>
    </row>
    <row r="53" spans="1:41" s="127" customFormat="1" ht="12.95" customHeight="1" x14ac:dyDescent="0.25">
      <c r="A53" s="106"/>
      <c r="B53" s="1"/>
      <c r="C53" s="234"/>
      <c r="D53" s="234"/>
      <c r="E53" s="234"/>
      <c r="F53" s="234"/>
      <c r="G53" s="234"/>
      <c r="H53" s="234"/>
      <c r="I53" s="234"/>
      <c r="J53" s="234"/>
      <c r="K53" s="234"/>
      <c r="L53" s="234"/>
      <c r="M53" s="234"/>
      <c r="N53" s="234"/>
      <c r="O53" s="234"/>
      <c r="P53" s="234"/>
      <c r="Q53" s="234"/>
      <c r="R53" s="234"/>
      <c r="S53" s="234"/>
      <c r="T53" s="60"/>
      <c r="U53" s="235"/>
      <c r="V53" s="235"/>
      <c r="W53" s="235"/>
      <c r="X53" s="235"/>
      <c r="Y53" s="235"/>
      <c r="Z53" s="235"/>
      <c r="AA53" s="235"/>
      <c r="AB53" s="235"/>
      <c r="AC53" s="235"/>
      <c r="AD53" s="235"/>
      <c r="AE53" s="235"/>
      <c r="AF53" s="235"/>
      <c r="AG53" s="235"/>
      <c r="AH53" s="235"/>
      <c r="AI53" s="235"/>
      <c r="AJ53" s="235"/>
      <c r="AK53" s="235"/>
      <c r="AL53" s="235"/>
      <c r="AM53" s="235"/>
      <c r="AN53" s="1"/>
      <c r="AO53" s="126"/>
    </row>
    <row r="54" spans="1:41" s="127" customFormat="1" ht="12.95" customHeight="1" x14ac:dyDescent="0.25">
      <c r="A54" s="106"/>
      <c r="B54" s="1"/>
      <c r="C54" s="234"/>
      <c r="D54" s="234"/>
      <c r="E54" s="234"/>
      <c r="F54" s="234"/>
      <c r="G54" s="234"/>
      <c r="H54" s="234"/>
      <c r="I54" s="234"/>
      <c r="J54" s="234"/>
      <c r="K54" s="234"/>
      <c r="L54" s="234"/>
      <c r="M54" s="234"/>
      <c r="N54" s="234"/>
      <c r="O54" s="234"/>
      <c r="P54" s="234"/>
      <c r="Q54" s="234"/>
      <c r="R54" s="234"/>
      <c r="S54" s="234"/>
      <c r="T54" s="60"/>
      <c r="U54" s="235"/>
      <c r="V54" s="235"/>
      <c r="W54" s="235"/>
      <c r="X54" s="235"/>
      <c r="Y54" s="235"/>
      <c r="Z54" s="235"/>
      <c r="AA54" s="235"/>
      <c r="AB54" s="235"/>
      <c r="AC54" s="235"/>
      <c r="AD54" s="235"/>
      <c r="AE54" s="235"/>
      <c r="AF54" s="235"/>
      <c r="AG54" s="235"/>
      <c r="AH54" s="235"/>
      <c r="AI54" s="235"/>
      <c r="AJ54" s="235"/>
      <c r="AK54" s="235"/>
      <c r="AL54" s="235"/>
      <c r="AM54" s="235"/>
      <c r="AN54" s="1"/>
      <c r="AO54" s="126"/>
    </row>
    <row r="55" spans="1:41" s="127" customFormat="1" ht="12.95" customHeight="1" x14ac:dyDescent="0.25">
      <c r="A55" s="106"/>
      <c r="B55" s="1"/>
      <c r="C55" s="234"/>
      <c r="D55" s="234"/>
      <c r="E55" s="234"/>
      <c r="F55" s="234"/>
      <c r="G55" s="234"/>
      <c r="H55" s="234"/>
      <c r="I55" s="234"/>
      <c r="J55" s="234"/>
      <c r="K55" s="234"/>
      <c r="L55" s="234"/>
      <c r="M55" s="234"/>
      <c r="N55" s="234"/>
      <c r="O55" s="234"/>
      <c r="P55" s="234"/>
      <c r="Q55" s="234"/>
      <c r="R55" s="234"/>
      <c r="S55" s="234"/>
      <c r="T55" s="60"/>
      <c r="U55" s="235"/>
      <c r="V55" s="235"/>
      <c r="W55" s="235"/>
      <c r="X55" s="235"/>
      <c r="Y55" s="235"/>
      <c r="Z55" s="235"/>
      <c r="AA55" s="235"/>
      <c r="AB55" s="235"/>
      <c r="AC55" s="235"/>
      <c r="AD55" s="235"/>
      <c r="AE55" s="235"/>
      <c r="AF55" s="235"/>
      <c r="AG55" s="235"/>
      <c r="AH55" s="235"/>
      <c r="AI55" s="235"/>
      <c r="AJ55" s="235"/>
      <c r="AK55" s="235"/>
      <c r="AL55" s="235"/>
      <c r="AM55" s="235"/>
      <c r="AN55" s="1"/>
      <c r="AO55" s="126"/>
    </row>
    <row r="56" spans="1:41" s="127" customFormat="1" ht="12.95" customHeight="1" x14ac:dyDescent="0.25">
      <c r="A56" s="106"/>
      <c r="B56" s="1"/>
      <c r="C56" s="234"/>
      <c r="D56" s="234"/>
      <c r="E56" s="234"/>
      <c r="F56" s="234"/>
      <c r="G56" s="234"/>
      <c r="H56" s="234"/>
      <c r="I56" s="234"/>
      <c r="J56" s="234"/>
      <c r="K56" s="234"/>
      <c r="L56" s="234"/>
      <c r="M56" s="234"/>
      <c r="N56" s="234"/>
      <c r="O56" s="234"/>
      <c r="P56" s="234"/>
      <c r="Q56" s="234"/>
      <c r="R56" s="234"/>
      <c r="S56" s="234"/>
      <c r="T56" s="60"/>
      <c r="U56" s="235"/>
      <c r="V56" s="235"/>
      <c r="W56" s="235"/>
      <c r="X56" s="235"/>
      <c r="Y56" s="235"/>
      <c r="Z56" s="235"/>
      <c r="AA56" s="235"/>
      <c r="AB56" s="235"/>
      <c r="AC56" s="235"/>
      <c r="AD56" s="235"/>
      <c r="AE56" s="235"/>
      <c r="AF56" s="235"/>
      <c r="AG56" s="235"/>
      <c r="AH56" s="235"/>
      <c r="AI56" s="235"/>
      <c r="AJ56" s="235"/>
      <c r="AK56" s="235"/>
      <c r="AL56" s="235"/>
      <c r="AM56" s="235"/>
      <c r="AN56" s="1"/>
      <c r="AO56" s="126"/>
    </row>
    <row r="57" spans="1:41" s="127" customFormat="1" ht="12.95" customHeight="1" x14ac:dyDescent="0.25">
      <c r="A57" s="106"/>
      <c r="B57" s="1"/>
      <c r="C57" s="234"/>
      <c r="D57" s="234"/>
      <c r="E57" s="234"/>
      <c r="F57" s="234"/>
      <c r="G57" s="234"/>
      <c r="H57" s="234"/>
      <c r="I57" s="234"/>
      <c r="J57" s="234"/>
      <c r="K57" s="234"/>
      <c r="L57" s="234"/>
      <c r="M57" s="234"/>
      <c r="N57" s="234"/>
      <c r="O57" s="234"/>
      <c r="P57" s="234"/>
      <c r="Q57" s="234"/>
      <c r="R57" s="234"/>
      <c r="S57" s="234"/>
      <c r="T57" s="60"/>
      <c r="U57" s="235"/>
      <c r="V57" s="235"/>
      <c r="W57" s="235"/>
      <c r="X57" s="235"/>
      <c r="Y57" s="235"/>
      <c r="Z57" s="235"/>
      <c r="AA57" s="235"/>
      <c r="AB57" s="235"/>
      <c r="AC57" s="235"/>
      <c r="AD57" s="235"/>
      <c r="AE57" s="235"/>
      <c r="AF57" s="235"/>
      <c r="AG57" s="235"/>
      <c r="AH57" s="235"/>
      <c r="AI57" s="235"/>
      <c r="AJ57" s="235"/>
      <c r="AK57" s="235"/>
      <c r="AL57" s="235"/>
      <c r="AM57" s="235"/>
      <c r="AN57" s="1"/>
      <c r="AO57" s="126"/>
    </row>
    <row r="58" spans="1:41" s="127" customFormat="1" ht="12.95" customHeight="1" x14ac:dyDescent="0.25">
      <c r="A58" s="106"/>
      <c r="B58" s="1"/>
      <c r="C58" s="234"/>
      <c r="D58" s="234"/>
      <c r="E58" s="234"/>
      <c r="F58" s="234"/>
      <c r="G58" s="234"/>
      <c r="H58" s="234"/>
      <c r="I58" s="234"/>
      <c r="J58" s="234"/>
      <c r="K58" s="234"/>
      <c r="L58" s="234"/>
      <c r="M58" s="234"/>
      <c r="N58" s="234"/>
      <c r="O58" s="234"/>
      <c r="P58" s="234"/>
      <c r="Q58" s="234"/>
      <c r="R58" s="234"/>
      <c r="S58" s="234"/>
      <c r="T58" s="60"/>
      <c r="U58" s="235"/>
      <c r="V58" s="235"/>
      <c r="W58" s="235"/>
      <c r="X58" s="235"/>
      <c r="Y58" s="235"/>
      <c r="Z58" s="235"/>
      <c r="AA58" s="235"/>
      <c r="AB58" s="235"/>
      <c r="AC58" s="235"/>
      <c r="AD58" s="235"/>
      <c r="AE58" s="235"/>
      <c r="AF58" s="235"/>
      <c r="AG58" s="235"/>
      <c r="AH58" s="235"/>
      <c r="AI58" s="235"/>
      <c r="AJ58" s="235"/>
      <c r="AK58" s="235"/>
      <c r="AL58" s="235"/>
      <c r="AM58" s="235"/>
      <c r="AN58" s="1"/>
      <c r="AO58" s="126"/>
    </row>
    <row r="59" spans="1:41" s="127" customFormat="1" ht="12.95" customHeight="1" x14ac:dyDescent="0.25">
      <c r="A59" s="106"/>
      <c r="B59" s="1"/>
      <c r="C59" s="234"/>
      <c r="D59" s="234"/>
      <c r="E59" s="234"/>
      <c r="F59" s="234"/>
      <c r="G59" s="234"/>
      <c r="H59" s="234"/>
      <c r="I59" s="234"/>
      <c r="J59" s="234"/>
      <c r="K59" s="234"/>
      <c r="L59" s="234"/>
      <c r="M59" s="234"/>
      <c r="N59" s="234"/>
      <c r="O59" s="234"/>
      <c r="P59" s="234"/>
      <c r="Q59" s="234"/>
      <c r="R59" s="234"/>
      <c r="S59" s="234"/>
      <c r="T59" s="60"/>
      <c r="U59" s="235"/>
      <c r="V59" s="235"/>
      <c r="W59" s="235"/>
      <c r="X59" s="235"/>
      <c r="Y59" s="235"/>
      <c r="Z59" s="235"/>
      <c r="AA59" s="235"/>
      <c r="AB59" s="235"/>
      <c r="AC59" s="235"/>
      <c r="AD59" s="235"/>
      <c r="AE59" s="235"/>
      <c r="AF59" s="235"/>
      <c r="AG59" s="235"/>
      <c r="AH59" s="235"/>
      <c r="AI59" s="235"/>
      <c r="AJ59" s="235"/>
      <c r="AK59" s="235"/>
      <c r="AL59" s="235"/>
      <c r="AM59" s="235"/>
      <c r="AN59" s="1"/>
      <c r="AO59" s="126"/>
    </row>
    <row r="60" spans="1:41" s="127" customFormat="1" ht="12.95" customHeight="1" x14ac:dyDescent="0.25">
      <c r="A60" s="106"/>
      <c r="B60" s="1"/>
      <c r="C60" s="234"/>
      <c r="D60" s="234"/>
      <c r="E60" s="234"/>
      <c r="F60" s="234"/>
      <c r="G60" s="234"/>
      <c r="H60" s="234"/>
      <c r="I60" s="234"/>
      <c r="J60" s="234"/>
      <c r="K60" s="234"/>
      <c r="L60" s="234"/>
      <c r="M60" s="234"/>
      <c r="N60" s="234"/>
      <c r="O60" s="234"/>
      <c r="P60" s="234"/>
      <c r="Q60" s="234"/>
      <c r="R60" s="234"/>
      <c r="S60" s="234"/>
      <c r="T60" s="60"/>
      <c r="U60" s="235"/>
      <c r="V60" s="235"/>
      <c r="W60" s="235"/>
      <c r="X60" s="235"/>
      <c r="Y60" s="235"/>
      <c r="Z60" s="235"/>
      <c r="AA60" s="235"/>
      <c r="AB60" s="235"/>
      <c r="AC60" s="235"/>
      <c r="AD60" s="235"/>
      <c r="AE60" s="235"/>
      <c r="AF60" s="235"/>
      <c r="AG60" s="235"/>
      <c r="AH60" s="235"/>
      <c r="AI60" s="235"/>
      <c r="AJ60" s="235"/>
      <c r="AK60" s="235"/>
      <c r="AL60" s="235"/>
      <c r="AM60" s="235"/>
      <c r="AN60" s="1"/>
      <c r="AO60" s="126"/>
    </row>
    <row r="61" spans="1:41" s="127" customFormat="1" ht="12.95" customHeight="1" x14ac:dyDescent="0.25">
      <c r="A61" s="106"/>
      <c r="B61" s="1"/>
      <c r="C61" s="234"/>
      <c r="D61" s="234"/>
      <c r="E61" s="234"/>
      <c r="F61" s="234"/>
      <c r="G61" s="234"/>
      <c r="H61" s="234"/>
      <c r="I61" s="234"/>
      <c r="J61" s="234"/>
      <c r="K61" s="234"/>
      <c r="L61" s="234"/>
      <c r="M61" s="234"/>
      <c r="N61" s="234"/>
      <c r="O61" s="234"/>
      <c r="P61" s="234"/>
      <c r="Q61" s="234"/>
      <c r="R61" s="234"/>
      <c r="S61" s="234"/>
      <c r="T61" s="60"/>
      <c r="U61" s="235"/>
      <c r="V61" s="235"/>
      <c r="W61" s="235"/>
      <c r="X61" s="235"/>
      <c r="Y61" s="235"/>
      <c r="Z61" s="235"/>
      <c r="AA61" s="235"/>
      <c r="AB61" s="235"/>
      <c r="AC61" s="235"/>
      <c r="AD61" s="235"/>
      <c r="AE61" s="235"/>
      <c r="AF61" s="235"/>
      <c r="AG61" s="235"/>
      <c r="AH61" s="235"/>
      <c r="AI61" s="235"/>
      <c r="AJ61" s="235"/>
      <c r="AK61" s="235"/>
      <c r="AL61" s="235"/>
      <c r="AM61" s="235"/>
      <c r="AN61" s="1"/>
      <c r="AO61" s="126"/>
    </row>
    <row r="62" spans="1:41" s="127" customFormat="1" ht="12.75" customHeight="1" x14ac:dyDescent="0.25">
      <c r="A62" s="106"/>
      <c r="B62" s="1"/>
      <c r="C62" s="234"/>
      <c r="D62" s="234"/>
      <c r="E62" s="234"/>
      <c r="F62" s="234"/>
      <c r="G62" s="234"/>
      <c r="H62" s="234"/>
      <c r="I62" s="234"/>
      <c r="J62" s="234"/>
      <c r="K62" s="234"/>
      <c r="L62" s="234"/>
      <c r="M62" s="234"/>
      <c r="N62" s="234"/>
      <c r="O62" s="234"/>
      <c r="P62" s="234"/>
      <c r="Q62" s="234"/>
      <c r="R62" s="234"/>
      <c r="S62" s="234"/>
      <c r="T62" s="60"/>
      <c r="U62" s="235"/>
      <c r="V62" s="235"/>
      <c r="W62" s="235"/>
      <c r="X62" s="235"/>
      <c r="Y62" s="235"/>
      <c r="Z62" s="235"/>
      <c r="AA62" s="235"/>
      <c r="AB62" s="235"/>
      <c r="AC62" s="235"/>
      <c r="AD62" s="235"/>
      <c r="AE62" s="235"/>
      <c r="AF62" s="235"/>
      <c r="AG62" s="235"/>
      <c r="AH62" s="235"/>
      <c r="AI62" s="235"/>
      <c r="AJ62" s="235"/>
      <c r="AK62" s="235"/>
      <c r="AL62" s="235"/>
      <c r="AM62" s="235"/>
      <c r="AN62" s="1"/>
      <c r="AO62" s="126"/>
    </row>
    <row r="63" spans="1:41" s="127" customFormat="1" ht="12.75" customHeight="1" x14ac:dyDescent="0.25">
      <c r="A63" s="106"/>
      <c r="B63" s="1"/>
      <c r="C63" s="234"/>
      <c r="D63" s="234"/>
      <c r="E63" s="234"/>
      <c r="F63" s="234"/>
      <c r="G63" s="234"/>
      <c r="H63" s="234"/>
      <c r="I63" s="234"/>
      <c r="J63" s="234"/>
      <c r="K63" s="234"/>
      <c r="L63" s="234"/>
      <c r="M63" s="234"/>
      <c r="N63" s="234"/>
      <c r="O63" s="234"/>
      <c r="P63" s="234"/>
      <c r="Q63" s="234"/>
      <c r="R63" s="234"/>
      <c r="S63" s="234"/>
      <c r="T63" s="60"/>
      <c r="U63" s="235"/>
      <c r="V63" s="235"/>
      <c r="W63" s="235"/>
      <c r="X63" s="235"/>
      <c r="Y63" s="235"/>
      <c r="Z63" s="235"/>
      <c r="AA63" s="235"/>
      <c r="AB63" s="235"/>
      <c r="AC63" s="235"/>
      <c r="AD63" s="235"/>
      <c r="AE63" s="235"/>
      <c r="AF63" s="235"/>
      <c r="AG63" s="235"/>
      <c r="AH63" s="235"/>
      <c r="AI63" s="235"/>
      <c r="AJ63" s="235"/>
      <c r="AK63" s="235"/>
      <c r="AL63" s="235"/>
      <c r="AM63" s="235"/>
      <c r="AN63" s="1"/>
      <c r="AO63" s="126"/>
    </row>
    <row r="64" spans="1:41" s="127" customFormat="1" x14ac:dyDescent="0.25">
      <c r="A64" s="106"/>
      <c r="B64" s="1"/>
      <c r="C64" s="234"/>
      <c r="D64" s="234"/>
      <c r="E64" s="234"/>
      <c r="F64" s="234"/>
      <c r="G64" s="234"/>
      <c r="H64" s="234"/>
      <c r="I64" s="234"/>
      <c r="J64" s="234"/>
      <c r="K64" s="234"/>
      <c r="L64" s="234"/>
      <c r="M64" s="234"/>
      <c r="N64" s="234"/>
      <c r="O64" s="234"/>
      <c r="P64" s="234"/>
      <c r="Q64" s="234"/>
      <c r="R64" s="234"/>
      <c r="S64" s="234"/>
      <c r="T64" s="60"/>
      <c r="U64" s="235"/>
      <c r="V64" s="235"/>
      <c r="W64" s="235"/>
      <c r="X64" s="235"/>
      <c r="Y64" s="235"/>
      <c r="Z64" s="235"/>
      <c r="AA64" s="235"/>
      <c r="AB64" s="235"/>
      <c r="AC64" s="235"/>
      <c r="AD64" s="235"/>
      <c r="AE64" s="235"/>
      <c r="AF64" s="235"/>
      <c r="AG64" s="235"/>
      <c r="AH64" s="235"/>
      <c r="AI64" s="235"/>
      <c r="AJ64" s="235"/>
      <c r="AK64" s="235"/>
      <c r="AL64" s="235"/>
      <c r="AM64" s="235"/>
      <c r="AN64" s="1"/>
      <c r="AO64" s="126"/>
    </row>
    <row r="65" spans="1:41" s="127" customFormat="1" x14ac:dyDescent="0.25">
      <c r="A65" s="106"/>
      <c r="B65" s="1"/>
      <c r="C65" s="234"/>
      <c r="D65" s="234"/>
      <c r="E65" s="234"/>
      <c r="F65" s="234"/>
      <c r="G65" s="234"/>
      <c r="H65" s="234"/>
      <c r="I65" s="234"/>
      <c r="J65" s="234"/>
      <c r="K65" s="234"/>
      <c r="L65" s="234"/>
      <c r="M65" s="234"/>
      <c r="N65" s="234"/>
      <c r="O65" s="234"/>
      <c r="P65" s="234"/>
      <c r="Q65" s="234"/>
      <c r="R65" s="234"/>
      <c r="S65" s="234"/>
      <c r="T65" s="60"/>
      <c r="U65" s="235"/>
      <c r="V65" s="235"/>
      <c r="W65" s="235"/>
      <c r="X65" s="235"/>
      <c r="Y65" s="235"/>
      <c r="Z65" s="235"/>
      <c r="AA65" s="235"/>
      <c r="AB65" s="235"/>
      <c r="AC65" s="235"/>
      <c r="AD65" s="235"/>
      <c r="AE65" s="235"/>
      <c r="AF65" s="235"/>
      <c r="AG65" s="235"/>
      <c r="AH65" s="235"/>
      <c r="AI65" s="235"/>
      <c r="AJ65" s="235"/>
      <c r="AK65" s="235"/>
      <c r="AL65" s="235"/>
      <c r="AM65" s="235"/>
      <c r="AN65" s="1"/>
      <c r="AO65" s="126"/>
    </row>
    <row r="66" spans="1:41" s="127" customFormat="1" x14ac:dyDescent="0.25">
      <c r="A66" s="106"/>
      <c r="B66" s="1"/>
      <c r="C66" s="234"/>
      <c r="D66" s="234"/>
      <c r="E66" s="234"/>
      <c r="F66" s="234"/>
      <c r="G66" s="234"/>
      <c r="H66" s="234"/>
      <c r="I66" s="234"/>
      <c r="J66" s="234"/>
      <c r="K66" s="234"/>
      <c r="L66" s="234"/>
      <c r="M66" s="234"/>
      <c r="N66" s="234"/>
      <c r="O66" s="234"/>
      <c r="P66" s="234"/>
      <c r="Q66" s="234"/>
      <c r="R66" s="234"/>
      <c r="S66" s="234"/>
      <c r="T66" s="60"/>
      <c r="U66" s="235"/>
      <c r="V66" s="235"/>
      <c r="W66" s="235"/>
      <c r="X66" s="235"/>
      <c r="Y66" s="235"/>
      <c r="Z66" s="235"/>
      <c r="AA66" s="235"/>
      <c r="AB66" s="235"/>
      <c r="AC66" s="235"/>
      <c r="AD66" s="235"/>
      <c r="AE66" s="235"/>
      <c r="AF66" s="235"/>
      <c r="AG66" s="235"/>
      <c r="AH66" s="235"/>
      <c r="AI66" s="235"/>
      <c r="AJ66" s="235"/>
      <c r="AK66" s="235"/>
      <c r="AL66" s="235"/>
      <c r="AM66" s="235"/>
      <c r="AN66" s="1"/>
      <c r="AO66" s="126"/>
    </row>
    <row r="67" spans="1:41" s="127" customFormat="1" x14ac:dyDescent="0.25">
      <c r="A67" s="106"/>
      <c r="B67" s="1"/>
      <c r="C67" s="234"/>
      <c r="D67" s="234"/>
      <c r="E67" s="234"/>
      <c r="F67" s="234"/>
      <c r="G67" s="234"/>
      <c r="H67" s="234"/>
      <c r="I67" s="234"/>
      <c r="J67" s="234"/>
      <c r="K67" s="234"/>
      <c r="L67" s="234"/>
      <c r="M67" s="234"/>
      <c r="N67" s="234"/>
      <c r="O67" s="234"/>
      <c r="P67" s="234"/>
      <c r="Q67" s="234"/>
      <c r="R67" s="234"/>
      <c r="S67" s="234"/>
      <c r="T67" s="60"/>
      <c r="U67" s="235"/>
      <c r="V67" s="235"/>
      <c r="W67" s="235"/>
      <c r="X67" s="235"/>
      <c r="Y67" s="235"/>
      <c r="Z67" s="235"/>
      <c r="AA67" s="235"/>
      <c r="AB67" s="235"/>
      <c r="AC67" s="235"/>
      <c r="AD67" s="235"/>
      <c r="AE67" s="235"/>
      <c r="AF67" s="235"/>
      <c r="AG67" s="235"/>
      <c r="AH67" s="235"/>
      <c r="AI67" s="235"/>
      <c r="AJ67" s="235"/>
      <c r="AK67" s="235"/>
      <c r="AL67" s="235"/>
      <c r="AM67" s="235"/>
      <c r="AN67" s="1"/>
      <c r="AO67" s="126"/>
    </row>
    <row r="68" spans="1:41" s="127" customFormat="1" x14ac:dyDescent="0.25">
      <c r="A68" s="106"/>
      <c r="B68" s="1"/>
      <c r="C68" s="234"/>
      <c r="D68" s="234"/>
      <c r="E68" s="234"/>
      <c r="F68" s="234"/>
      <c r="G68" s="234"/>
      <c r="H68" s="234"/>
      <c r="I68" s="234"/>
      <c r="J68" s="234"/>
      <c r="K68" s="234"/>
      <c r="L68" s="234"/>
      <c r="M68" s="234"/>
      <c r="N68" s="234"/>
      <c r="O68" s="234"/>
      <c r="P68" s="234"/>
      <c r="Q68" s="234"/>
      <c r="R68" s="234"/>
      <c r="S68" s="234"/>
      <c r="T68" s="60"/>
      <c r="U68" s="235"/>
      <c r="V68" s="235"/>
      <c r="W68" s="235"/>
      <c r="X68" s="235"/>
      <c r="Y68" s="235"/>
      <c r="Z68" s="235"/>
      <c r="AA68" s="235"/>
      <c r="AB68" s="235"/>
      <c r="AC68" s="235"/>
      <c r="AD68" s="235"/>
      <c r="AE68" s="235"/>
      <c r="AF68" s="235"/>
      <c r="AG68" s="235"/>
      <c r="AH68" s="235"/>
      <c r="AI68" s="235"/>
      <c r="AJ68" s="235"/>
      <c r="AK68" s="235"/>
      <c r="AL68" s="235"/>
      <c r="AM68" s="235"/>
      <c r="AN68" s="1"/>
      <c r="AO68" s="126"/>
    </row>
    <row r="69" spans="1:41" s="127" customFormat="1" x14ac:dyDescent="0.25">
      <c r="A69" s="106"/>
      <c r="B69" s="1"/>
      <c r="C69" s="234"/>
      <c r="D69" s="234"/>
      <c r="E69" s="234"/>
      <c r="F69" s="234"/>
      <c r="G69" s="234"/>
      <c r="H69" s="234"/>
      <c r="I69" s="234"/>
      <c r="J69" s="234"/>
      <c r="K69" s="234"/>
      <c r="L69" s="234"/>
      <c r="M69" s="234"/>
      <c r="N69" s="234"/>
      <c r="O69" s="234"/>
      <c r="P69" s="234"/>
      <c r="Q69" s="234"/>
      <c r="R69" s="234"/>
      <c r="S69" s="234"/>
      <c r="T69" s="60"/>
      <c r="U69" s="235"/>
      <c r="V69" s="235"/>
      <c r="W69" s="235"/>
      <c r="X69" s="235"/>
      <c r="Y69" s="235"/>
      <c r="Z69" s="235"/>
      <c r="AA69" s="235"/>
      <c r="AB69" s="235"/>
      <c r="AC69" s="235"/>
      <c r="AD69" s="235"/>
      <c r="AE69" s="235"/>
      <c r="AF69" s="235"/>
      <c r="AG69" s="235"/>
      <c r="AH69" s="235"/>
      <c r="AI69" s="235"/>
      <c r="AJ69" s="235"/>
      <c r="AK69" s="235"/>
      <c r="AL69" s="235"/>
      <c r="AM69" s="235"/>
      <c r="AN69" s="1"/>
      <c r="AO69" s="126"/>
    </row>
    <row r="70" spans="1:41" s="127" customFormat="1" x14ac:dyDescent="0.25">
      <c r="A70" s="106"/>
      <c r="B70" s="1"/>
      <c r="C70" s="234"/>
      <c r="D70" s="234"/>
      <c r="E70" s="234"/>
      <c r="F70" s="234"/>
      <c r="G70" s="234"/>
      <c r="H70" s="234"/>
      <c r="I70" s="234"/>
      <c r="J70" s="234"/>
      <c r="K70" s="234"/>
      <c r="L70" s="234"/>
      <c r="M70" s="234"/>
      <c r="N70" s="234"/>
      <c r="O70" s="234"/>
      <c r="P70" s="234"/>
      <c r="Q70" s="234"/>
      <c r="R70" s="234"/>
      <c r="S70" s="234"/>
      <c r="T70" s="60"/>
      <c r="U70" s="235"/>
      <c r="V70" s="235"/>
      <c r="W70" s="235"/>
      <c r="X70" s="235"/>
      <c r="Y70" s="235"/>
      <c r="Z70" s="235"/>
      <c r="AA70" s="235"/>
      <c r="AB70" s="235"/>
      <c r="AC70" s="235"/>
      <c r="AD70" s="235"/>
      <c r="AE70" s="235"/>
      <c r="AF70" s="235"/>
      <c r="AG70" s="235"/>
      <c r="AH70" s="235"/>
      <c r="AI70" s="235"/>
      <c r="AJ70" s="235"/>
      <c r="AK70" s="235"/>
      <c r="AL70" s="235"/>
      <c r="AM70" s="235"/>
      <c r="AN70" s="1"/>
      <c r="AO70" s="126"/>
    </row>
    <row r="71" spans="1:41" s="127" customFormat="1" x14ac:dyDescent="0.25">
      <c r="A71" s="106"/>
      <c r="B71" s="61"/>
      <c r="C71" s="234"/>
      <c r="D71" s="234"/>
      <c r="E71" s="234"/>
      <c r="F71" s="234"/>
      <c r="G71" s="234"/>
      <c r="H71" s="234"/>
      <c r="I71" s="234"/>
      <c r="J71" s="234"/>
      <c r="K71" s="234"/>
      <c r="L71" s="234"/>
      <c r="M71" s="234"/>
      <c r="N71" s="234"/>
      <c r="O71" s="234"/>
      <c r="P71" s="234"/>
      <c r="Q71" s="234"/>
      <c r="R71" s="234"/>
      <c r="S71" s="234"/>
      <c r="T71" s="60"/>
      <c r="U71" s="235"/>
      <c r="V71" s="235"/>
      <c r="W71" s="235"/>
      <c r="X71" s="235"/>
      <c r="Y71" s="235"/>
      <c r="Z71" s="235"/>
      <c r="AA71" s="235"/>
      <c r="AB71" s="235"/>
      <c r="AC71" s="235"/>
      <c r="AD71" s="235"/>
      <c r="AE71" s="235"/>
      <c r="AF71" s="235"/>
      <c r="AG71" s="235"/>
      <c r="AH71" s="235"/>
      <c r="AI71" s="235"/>
      <c r="AJ71" s="235"/>
      <c r="AK71" s="235"/>
      <c r="AL71" s="235"/>
      <c r="AM71" s="235"/>
      <c r="AN71" s="1"/>
      <c r="AO71" s="126"/>
    </row>
    <row r="72" spans="1:41" s="127" customFormat="1" ht="15" customHeight="1" x14ac:dyDescent="0.25">
      <c r="A72" s="106"/>
      <c r="B72" s="62"/>
      <c r="C72" s="215" t="s">
        <v>1234</v>
      </c>
      <c r="D72" s="215"/>
      <c r="E72" s="215"/>
      <c r="F72" s="215"/>
      <c r="G72" s="215"/>
      <c r="H72" s="215"/>
      <c r="I72" s="215"/>
      <c r="J72" s="215"/>
      <c r="K72" s="215"/>
      <c r="L72" s="215"/>
      <c r="M72" s="215"/>
      <c r="N72" s="215"/>
      <c r="O72" s="215"/>
      <c r="P72" s="215"/>
      <c r="Q72" s="215"/>
      <c r="R72" s="215"/>
      <c r="S72" s="67"/>
      <c r="T72" s="60"/>
      <c r="U72" s="235"/>
      <c r="V72" s="235"/>
      <c r="W72" s="235"/>
      <c r="X72" s="235"/>
      <c r="Y72" s="235"/>
      <c r="Z72" s="235"/>
      <c r="AA72" s="235"/>
      <c r="AB72" s="235"/>
      <c r="AC72" s="235"/>
      <c r="AD72" s="235"/>
      <c r="AE72" s="235"/>
      <c r="AF72" s="235"/>
      <c r="AG72" s="235"/>
      <c r="AH72" s="235"/>
      <c r="AI72" s="235"/>
      <c r="AJ72" s="235"/>
      <c r="AK72" s="235"/>
      <c r="AL72" s="235"/>
      <c r="AM72" s="235"/>
      <c r="AN72" s="1"/>
      <c r="AO72" s="126"/>
    </row>
    <row r="73" spans="1:41" s="127" customFormat="1" ht="18.75" customHeight="1" x14ac:dyDescent="0.25">
      <c r="A73" s="106"/>
      <c r="B73" s="63"/>
      <c r="C73" s="216" t="s">
        <v>1247</v>
      </c>
      <c r="D73" s="216"/>
      <c r="E73" s="216"/>
      <c r="F73" s="216"/>
      <c r="G73" s="216"/>
      <c r="H73" s="216"/>
      <c r="I73" s="216"/>
      <c r="J73" s="216"/>
      <c r="K73" s="216"/>
      <c r="L73" s="216"/>
      <c r="M73" s="216"/>
      <c r="N73" s="216"/>
      <c r="O73" s="216"/>
      <c r="P73" s="216"/>
      <c r="Q73" s="216"/>
      <c r="R73" s="216"/>
      <c r="S73" s="67"/>
      <c r="T73" s="60"/>
      <c r="U73" s="235"/>
      <c r="V73" s="235"/>
      <c r="W73" s="235"/>
      <c r="X73" s="235"/>
      <c r="Y73" s="235"/>
      <c r="Z73" s="235"/>
      <c r="AA73" s="235"/>
      <c r="AB73" s="235"/>
      <c r="AC73" s="235"/>
      <c r="AD73" s="235"/>
      <c r="AE73" s="235"/>
      <c r="AF73" s="235"/>
      <c r="AG73" s="235"/>
      <c r="AH73" s="235"/>
      <c r="AI73" s="235"/>
      <c r="AJ73" s="235"/>
      <c r="AK73" s="235"/>
      <c r="AL73" s="235"/>
      <c r="AM73" s="235"/>
      <c r="AN73" s="1"/>
      <c r="AO73" s="126"/>
    </row>
    <row r="74" spans="1:41" s="127" customFormat="1" ht="18.75" customHeight="1" x14ac:dyDescent="0.25">
      <c r="A74" s="106"/>
      <c r="B74" s="63"/>
      <c r="C74" s="217" t="s">
        <v>1244</v>
      </c>
      <c r="D74" s="217"/>
      <c r="E74" s="217"/>
      <c r="F74" s="217"/>
      <c r="G74" s="217"/>
      <c r="H74" s="217"/>
      <c r="I74" s="217"/>
      <c r="J74" s="217"/>
      <c r="K74" s="217"/>
      <c r="L74" s="217"/>
      <c r="M74" s="217"/>
      <c r="N74" s="217"/>
      <c r="O74" s="217"/>
      <c r="P74" s="217"/>
      <c r="Q74" s="217"/>
      <c r="R74" s="217"/>
      <c r="S74" s="67"/>
      <c r="T74" s="60"/>
      <c r="U74" s="235"/>
      <c r="V74" s="235"/>
      <c r="W74" s="235"/>
      <c r="X74" s="235"/>
      <c r="Y74" s="235"/>
      <c r="Z74" s="235"/>
      <c r="AA74" s="235"/>
      <c r="AB74" s="235"/>
      <c r="AC74" s="235"/>
      <c r="AD74" s="235"/>
      <c r="AE74" s="235"/>
      <c r="AF74" s="235"/>
      <c r="AG74" s="235"/>
      <c r="AH74" s="235"/>
      <c r="AI74" s="235"/>
      <c r="AJ74" s="235"/>
      <c r="AK74" s="235"/>
      <c r="AL74" s="235"/>
      <c r="AM74" s="235"/>
      <c r="AN74" s="1"/>
      <c r="AO74" s="126"/>
    </row>
    <row r="75" spans="1:41" s="127" customFormat="1" ht="16.5" customHeight="1" x14ac:dyDescent="0.25">
      <c r="A75" s="106"/>
      <c r="B75" s="63"/>
      <c r="C75" s="217" t="s">
        <v>1245</v>
      </c>
      <c r="D75" s="217"/>
      <c r="E75" s="217"/>
      <c r="F75" s="217"/>
      <c r="G75" s="217"/>
      <c r="H75" s="217"/>
      <c r="I75" s="217"/>
      <c r="J75" s="217"/>
      <c r="K75" s="217"/>
      <c r="L75" s="217"/>
      <c r="M75" s="217"/>
      <c r="N75" s="217"/>
      <c r="O75" s="67"/>
      <c r="P75" s="67"/>
      <c r="Q75" s="67"/>
      <c r="R75" s="67"/>
      <c r="S75" s="67"/>
      <c r="T75" s="60"/>
      <c r="U75" s="235"/>
      <c r="V75" s="235"/>
      <c r="W75" s="235"/>
      <c r="X75" s="235"/>
      <c r="Y75" s="235"/>
      <c r="Z75" s="235"/>
      <c r="AA75" s="235"/>
      <c r="AB75" s="235"/>
      <c r="AC75" s="235"/>
      <c r="AD75" s="235"/>
      <c r="AE75" s="235"/>
      <c r="AF75" s="235"/>
      <c r="AG75" s="235"/>
      <c r="AH75" s="235"/>
      <c r="AI75" s="235"/>
      <c r="AJ75" s="235"/>
      <c r="AK75" s="235"/>
      <c r="AL75" s="235"/>
      <c r="AM75" s="235"/>
      <c r="AN75" s="1"/>
      <c r="AO75" s="126"/>
    </row>
    <row r="76" spans="1:41" s="127" customFormat="1" x14ac:dyDescent="0.25">
      <c r="A76" s="106"/>
      <c r="B76" s="63"/>
      <c r="C76" s="67"/>
      <c r="D76" s="67"/>
      <c r="E76" s="67"/>
      <c r="F76" s="67"/>
      <c r="G76" s="67"/>
      <c r="H76" s="67"/>
      <c r="I76" s="67"/>
      <c r="J76" s="67"/>
      <c r="K76" s="67"/>
      <c r="L76" s="67"/>
      <c r="M76" s="67"/>
      <c r="N76" s="67"/>
      <c r="O76" s="67"/>
      <c r="P76" s="67"/>
      <c r="Q76" s="67"/>
      <c r="R76" s="67"/>
      <c r="S76" s="67"/>
      <c r="T76" s="60"/>
      <c r="U76" s="113"/>
      <c r="V76" s="113"/>
      <c r="W76" s="113"/>
      <c r="X76" s="113"/>
      <c r="Y76" s="113"/>
      <c r="Z76" s="113"/>
      <c r="AA76" s="113"/>
      <c r="AB76" s="113"/>
      <c r="AC76" s="113"/>
      <c r="AD76" s="113"/>
      <c r="AE76" s="113"/>
      <c r="AF76" s="113"/>
      <c r="AG76" s="113"/>
      <c r="AH76" s="113"/>
      <c r="AI76" s="113"/>
      <c r="AJ76" s="113"/>
      <c r="AK76" s="113"/>
      <c r="AL76" s="113"/>
      <c r="AM76" s="113"/>
      <c r="AN76" s="1"/>
      <c r="AO76" s="126"/>
    </row>
    <row r="77" spans="1:41" s="127" customFormat="1" ht="15" customHeight="1" x14ac:dyDescent="0.25">
      <c r="A77" s="106"/>
      <c r="B77" s="63"/>
      <c r="C77" s="224"/>
      <c r="D77" s="225"/>
      <c r="E77" s="225"/>
      <c r="F77" s="105"/>
      <c r="G77" s="105"/>
      <c r="H77" s="105"/>
      <c r="I77" s="105"/>
      <c r="J77" s="105"/>
      <c r="K77" s="105"/>
      <c r="L77" s="105"/>
      <c r="M77" s="105"/>
      <c r="N77" s="105"/>
      <c r="O77" s="105"/>
      <c r="P77" s="105"/>
      <c r="Q77" s="105"/>
      <c r="R77" s="105"/>
      <c r="S77" s="105"/>
      <c r="T77" s="105"/>
      <c r="U77" s="105"/>
      <c r="V77" s="105"/>
      <c r="W77" s="61"/>
      <c r="X77" s="61"/>
      <c r="Y77" s="61"/>
      <c r="Z77" s="61"/>
      <c r="AA77" s="61"/>
      <c r="AB77" s="61"/>
      <c r="AC77" s="61"/>
      <c r="AD77" s="61"/>
      <c r="AE77" s="61"/>
      <c r="AF77" s="61"/>
      <c r="AG77" s="61"/>
      <c r="AH77" s="61"/>
      <c r="AI77" s="61"/>
      <c r="AJ77" s="207"/>
      <c r="AK77" s="207"/>
      <c r="AL77" s="214" t="s">
        <v>1243</v>
      </c>
      <c r="AM77" s="214"/>
      <c r="AN77" s="214"/>
      <c r="AO77" s="126"/>
    </row>
    <row r="78" spans="1:41" s="127" customFormat="1" ht="15" x14ac:dyDescent="0.25">
      <c r="A78" s="106"/>
      <c r="B78" s="63"/>
      <c r="C78" s="227" t="s">
        <v>98</v>
      </c>
      <c r="D78" s="227"/>
      <c r="E78" s="227"/>
      <c r="F78" s="227"/>
      <c r="G78" s="227"/>
      <c r="H78" s="227"/>
      <c r="I78" s="227"/>
      <c r="J78" s="227"/>
      <c r="K78" s="227"/>
      <c r="L78" s="227"/>
      <c r="M78" s="227"/>
      <c r="N78" s="227"/>
      <c r="O78" s="227"/>
      <c r="P78" s="227"/>
      <c r="Q78" s="227"/>
      <c r="R78" s="227"/>
      <c r="S78" s="227"/>
      <c r="T78" s="227"/>
      <c r="U78" s="227"/>
      <c r="V78" s="228">
        <f ca="1">C6+30</f>
        <v>43275</v>
      </c>
      <c r="W78" s="228"/>
      <c r="X78" s="228"/>
      <c r="Y78" s="228"/>
      <c r="Z78" s="228"/>
      <c r="AA78" s="228"/>
      <c r="AB78" s="228"/>
      <c r="AC78" s="228"/>
      <c r="AD78" s="228"/>
      <c r="AE78" s="228"/>
      <c r="AF78" s="125"/>
      <c r="AG78" s="125"/>
      <c r="AH78" s="125"/>
      <c r="AI78" s="125"/>
      <c r="AJ78" s="125"/>
      <c r="AK78" s="125"/>
      <c r="AL78" s="125"/>
      <c r="AM78" s="125"/>
      <c r="AN78" s="1"/>
      <c r="AO78" s="126"/>
    </row>
    <row r="79" spans="1:41" s="127" customFormat="1" ht="15" customHeight="1" x14ac:dyDescent="0.25">
      <c r="A79" s="106"/>
      <c r="B79" s="111"/>
      <c r="C79" s="236" t="s">
        <v>99</v>
      </c>
      <c r="D79" s="236"/>
      <c r="E79" s="236"/>
      <c r="F79" s="236"/>
      <c r="G79" s="236"/>
      <c r="H79" s="236"/>
      <c r="I79" s="236"/>
      <c r="J79" s="236"/>
      <c r="K79" s="236"/>
      <c r="L79" s="236"/>
      <c r="M79" s="236"/>
      <c r="N79" s="236"/>
      <c r="O79" s="236"/>
      <c r="P79" s="236"/>
      <c r="Q79" s="236"/>
      <c r="R79" s="236"/>
      <c r="S79" s="236"/>
      <c r="T79" s="236"/>
      <c r="U79" s="236"/>
      <c r="V79" s="236"/>
      <c r="W79" s="236"/>
      <c r="X79" s="236"/>
      <c r="Y79" s="236"/>
      <c r="Z79" s="236"/>
      <c r="AA79" s="236"/>
      <c r="AB79" s="236"/>
      <c r="AC79" s="236"/>
      <c r="AD79" s="236"/>
      <c r="AE79" s="236"/>
      <c r="AF79" s="236"/>
      <c r="AG79" s="236"/>
      <c r="AH79" s="236"/>
      <c r="AI79" s="236"/>
      <c r="AJ79" s="236"/>
      <c r="AK79" s="236"/>
      <c r="AL79" s="236"/>
      <c r="AM79" s="236"/>
      <c r="AN79" s="10"/>
      <c r="AO79" s="126"/>
    </row>
    <row r="80" spans="1:41" s="127" customFormat="1" ht="12.75" customHeight="1" x14ac:dyDescent="0.25">
      <c r="A80" s="106"/>
      <c r="B80" s="111"/>
      <c r="C80" s="65"/>
      <c r="D80" s="65"/>
      <c r="E80" s="64"/>
      <c r="F80" s="66"/>
      <c r="G80" s="66"/>
      <c r="H80" s="66"/>
      <c r="I80" s="66"/>
      <c r="J80" s="66"/>
      <c r="K80" s="66"/>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10"/>
      <c r="AO80" s="126"/>
    </row>
    <row r="81" spans="1:58" s="127" customFormat="1" ht="12.75" customHeight="1" x14ac:dyDescent="0.25">
      <c r="A81" s="106"/>
      <c r="B81" s="111"/>
      <c r="C81" s="65"/>
      <c r="D81" s="230" t="s">
        <v>100</v>
      </c>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230"/>
      <c r="AI81" s="230"/>
      <c r="AJ81" s="230"/>
      <c r="AK81" s="230"/>
      <c r="AL81" s="230"/>
      <c r="AM81" s="64"/>
      <c r="AN81" s="10"/>
      <c r="AO81" s="160"/>
    </row>
    <row r="82" spans="1:58" s="127" customFormat="1" x14ac:dyDescent="0.25">
      <c r="A82" s="106"/>
      <c r="B82" s="111"/>
      <c r="C82" s="65"/>
      <c r="D82" s="230" t="s">
        <v>101</v>
      </c>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64"/>
      <c r="AL82" s="64"/>
      <c r="AM82" s="64"/>
      <c r="AN82" s="10"/>
      <c r="AO82" s="160"/>
    </row>
    <row r="83" spans="1:58" s="127" customFormat="1" x14ac:dyDescent="0.25">
      <c r="A83" s="106"/>
      <c r="B83" s="110"/>
      <c r="C83" s="65"/>
      <c r="D83" s="65"/>
      <c r="E83" s="64"/>
      <c r="F83" s="66"/>
      <c r="G83" s="66"/>
      <c r="H83" s="66"/>
      <c r="I83" s="66"/>
      <c r="J83" s="66"/>
      <c r="K83" s="66"/>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10"/>
      <c r="AO83" s="160"/>
      <c r="BD83" s="161"/>
      <c r="BE83" s="161"/>
      <c r="BF83" s="161"/>
    </row>
    <row r="84" spans="1:58" s="127" customFormat="1" x14ac:dyDescent="0.25">
      <c r="A84" s="106"/>
      <c r="B84" s="110"/>
      <c r="C84" s="111"/>
      <c r="D84" s="111"/>
      <c r="E84" s="110"/>
      <c r="F84" s="112"/>
      <c r="G84" s="112"/>
      <c r="H84" s="112"/>
      <c r="I84" s="112"/>
      <c r="J84" s="112"/>
      <c r="K84" s="112"/>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225"/>
      <c r="AL84" s="225"/>
      <c r="AM84" s="225"/>
      <c r="AN84" s="10"/>
      <c r="AO84" s="160"/>
      <c r="BD84" s="161"/>
      <c r="BE84" s="161"/>
      <c r="BF84" s="161"/>
    </row>
    <row r="85" spans="1:58" ht="15.75" x14ac:dyDescent="0.25">
      <c r="C85" s="229" t="s">
        <v>1203</v>
      </c>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29"/>
      <c r="AB85" s="229"/>
      <c r="AC85" s="229"/>
      <c r="AD85" s="229"/>
      <c r="AE85" s="229"/>
      <c r="AF85" s="229"/>
      <c r="AG85" s="229"/>
      <c r="AH85" s="229"/>
      <c r="AI85" s="229"/>
      <c r="AJ85" s="229"/>
      <c r="AK85" s="229"/>
      <c r="AL85" s="229"/>
      <c r="AM85" s="114"/>
    </row>
    <row r="86" spans="1:58" ht="15.75" x14ac:dyDescent="0.25">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c r="AA86" s="229"/>
      <c r="AB86" s="229"/>
      <c r="AC86" s="229"/>
      <c r="AD86" s="229"/>
      <c r="AE86" s="229"/>
      <c r="AF86" s="229"/>
      <c r="AG86" s="229"/>
      <c r="AH86" s="229"/>
      <c r="AI86" s="229"/>
      <c r="AJ86" s="229"/>
      <c r="AK86" s="229"/>
      <c r="AL86" s="229"/>
      <c r="AM86" s="114"/>
    </row>
    <row r="87" spans="1:58" ht="15.75" x14ac:dyDescent="0.25">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29"/>
      <c r="AK87" s="229"/>
      <c r="AL87" s="229"/>
      <c r="AM87" s="114"/>
    </row>
    <row r="88" spans="1:58" ht="15.75" x14ac:dyDescent="0.25">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c r="AA88" s="229"/>
      <c r="AB88" s="229"/>
      <c r="AC88" s="229"/>
      <c r="AD88" s="229"/>
      <c r="AE88" s="229"/>
      <c r="AF88" s="229"/>
      <c r="AG88" s="229"/>
      <c r="AH88" s="229"/>
      <c r="AI88" s="229"/>
      <c r="AJ88" s="229"/>
      <c r="AK88" s="229"/>
      <c r="AL88" s="229"/>
      <c r="AM88" s="114"/>
    </row>
    <row r="89" spans="1:58" ht="12.75" customHeight="1" x14ac:dyDescent="0.25">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114"/>
    </row>
    <row r="90" spans="1:58" ht="12.75" customHeight="1" x14ac:dyDescent="0.25">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114"/>
    </row>
    <row r="91" spans="1:58" ht="12.75" customHeight="1" x14ac:dyDescent="0.25">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114"/>
    </row>
    <row r="92" spans="1:58" ht="12.75" customHeight="1" x14ac:dyDescent="0.25">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114"/>
    </row>
    <row r="93" spans="1:58" ht="12.75" customHeight="1" x14ac:dyDescent="0.25">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114"/>
    </row>
    <row r="94" spans="1:58" ht="12.75" customHeight="1" x14ac:dyDescent="0.25">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114"/>
    </row>
    <row r="95" spans="1:58" ht="12.75" customHeight="1" x14ac:dyDescent="0.25">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114"/>
    </row>
    <row r="96" spans="1:58" ht="12.75" customHeight="1" x14ac:dyDescent="0.25">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114"/>
    </row>
    <row r="97" spans="3:39" ht="12.75" customHeight="1" x14ac:dyDescent="0.25">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114"/>
    </row>
    <row r="98" spans="3:39" ht="12.75" customHeight="1" x14ac:dyDescent="0.25">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114"/>
    </row>
    <row r="99" spans="3:39" ht="12.75" customHeight="1" x14ac:dyDescent="0.25">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114"/>
    </row>
    <row r="100" spans="3:39" ht="12.75" customHeight="1" x14ac:dyDescent="0.25">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114"/>
    </row>
    <row r="101" spans="3:39" ht="12.75" customHeight="1" x14ac:dyDescent="0.25">
      <c r="C101" s="229"/>
      <c r="D101" s="229"/>
      <c r="E101" s="229"/>
      <c r="F101" s="229"/>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114"/>
    </row>
    <row r="102" spans="3:39" ht="12.75" customHeight="1" x14ac:dyDescent="0.25">
      <c r="C102" s="229"/>
      <c r="D102" s="229"/>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114"/>
    </row>
    <row r="103" spans="3:39" ht="12.75" customHeight="1" x14ac:dyDescent="0.25">
      <c r="C103" s="229"/>
      <c r="D103" s="229"/>
      <c r="E103" s="229"/>
      <c r="F103" s="229"/>
      <c r="G103" s="229"/>
      <c r="H103" s="229"/>
      <c r="I103" s="229"/>
      <c r="J103" s="229"/>
      <c r="K103" s="229"/>
      <c r="L103" s="229"/>
      <c r="M103" s="229"/>
      <c r="N103" s="229"/>
      <c r="O103" s="229"/>
      <c r="P103" s="229"/>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114"/>
    </row>
    <row r="104" spans="3:39" ht="12.75" customHeight="1" x14ac:dyDescent="0.25">
      <c r="C104" s="229"/>
      <c r="D104" s="229"/>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114"/>
    </row>
    <row r="105" spans="3:39" ht="12.75" customHeight="1" x14ac:dyDescent="0.25">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114"/>
    </row>
    <row r="106" spans="3:39" ht="12.75" customHeight="1" x14ac:dyDescent="0.25">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114"/>
    </row>
    <row r="107" spans="3:39" ht="12.75" customHeight="1" x14ac:dyDescent="0.25">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114"/>
    </row>
    <row r="108" spans="3:39" ht="12.75" customHeight="1" x14ac:dyDescent="0.25">
      <c r="C108" s="229"/>
      <c r="D108" s="229"/>
      <c r="E108" s="229"/>
      <c r="F108" s="229"/>
      <c r="G108" s="229"/>
      <c r="H108" s="229"/>
      <c r="I108" s="229"/>
      <c r="J108" s="229"/>
      <c r="K108" s="229"/>
      <c r="L108" s="229"/>
      <c r="M108" s="229"/>
      <c r="N108" s="229"/>
      <c r="O108" s="229"/>
      <c r="P108" s="229"/>
      <c r="Q108" s="229"/>
      <c r="R108" s="229"/>
      <c r="S108" s="229"/>
      <c r="T108" s="229"/>
      <c r="U108" s="229"/>
      <c r="V108" s="229"/>
      <c r="W108" s="229"/>
      <c r="X108" s="229"/>
      <c r="Y108" s="229"/>
      <c r="Z108" s="229"/>
      <c r="AA108" s="229"/>
      <c r="AB108" s="229"/>
      <c r="AC108" s="229"/>
      <c r="AD108" s="229"/>
      <c r="AE108" s="229"/>
      <c r="AF108" s="229"/>
      <c r="AG108" s="229"/>
      <c r="AH108" s="229"/>
      <c r="AI108" s="229"/>
      <c r="AJ108" s="229"/>
      <c r="AK108" s="229"/>
      <c r="AL108" s="229"/>
      <c r="AM108" s="114"/>
    </row>
    <row r="109" spans="3:39" ht="12.75" customHeight="1" x14ac:dyDescent="0.25">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c r="AA109" s="229"/>
      <c r="AB109" s="229"/>
      <c r="AC109" s="229"/>
      <c r="AD109" s="229"/>
      <c r="AE109" s="229"/>
      <c r="AF109" s="229"/>
      <c r="AG109" s="229"/>
      <c r="AH109" s="229"/>
      <c r="AI109" s="229"/>
      <c r="AJ109" s="229"/>
      <c r="AK109" s="229"/>
      <c r="AL109" s="229"/>
      <c r="AM109" s="114"/>
    </row>
    <row r="110" spans="3:39" ht="12.75" customHeight="1" x14ac:dyDescent="0.25">
      <c r="C110" s="229"/>
      <c r="D110" s="229"/>
      <c r="E110" s="229"/>
      <c r="F110" s="229"/>
      <c r="G110" s="229"/>
      <c r="H110" s="229"/>
      <c r="I110" s="229"/>
      <c r="J110" s="229"/>
      <c r="K110" s="229"/>
      <c r="L110" s="229"/>
      <c r="M110" s="229"/>
      <c r="N110" s="229"/>
      <c r="O110" s="229"/>
      <c r="P110" s="229"/>
      <c r="Q110" s="229"/>
      <c r="R110" s="229"/>
      <c r="S110" s="229"/>
      <c r="T110" s="229"/>
      <c r="U110" s="229"/>
      <c r="V110" s="229"/>
      <c r="W110" s="229"/>
      <c r="X110" s="229"/>
      <c r="Y110" s="229"/>
      <c r="Z110" s="229"/>
      <c r="AA110" s="229"/>
      <c r="AB110" s="229"/>
      <c r="AC110" s="229"/>
      <c r="AD110" s="229"/>
      <c r="AE110" s="229"/>
      <c r="AF110" s="229"/>
      <c r="AG110" s="229"/>
      <c r="AH110" s="229"/>
      <c r="AI110" s="229"/>
      <c r="AJ110" s="229"/>
      <c r="AK110" s="229"/>
      <c r="AL110" s="229"/>
      <c r="AM110" s="114"/>
    </row>
    <row r="111" spans="3:39" ht="12.75" customHeight="1" x14ac:dyDescent="0.25">
      <c r="C111" s="229"/>
      <c r="D111" s="229"/>
      <c r="E111" s="229"/>
      <c r="F111" s="229"/>
      <c r="G111" s="229"/>
      <c r="H111" s="229"/>
      <c r="I111" s="229"/>
      <c r="J111" s="229"/>
      <c r="K111" s="229"/>
      <c r="L111" s="229"/>
      <c r="M111" s="229"/>
      <c r="N111" s="229"/>
      <c r="O111" s="229"/>
      <c r="P111" s="229"/>
      <c r="Q111" s="229"/>
      <c r="R111" s="229"/>
      <c r="S111" s="229"/>
      <c r="T111" s="229"/>
      <c r="U111" s="229"/>
      <c r="V111" s="229"/>
      <c r="W111" s="229"/>
      <c r="X111" s="229"/>
      <c r="Y111" s="229"/>
      <c r="Z111" s="229"/>
      <c r="AA111" s="229"/>
      <c r="AB111" s="229"/>
      <c r="AC111" s="229"/>
      <c r="AD111" s="229"/>
      <c r="AE111" s="229"/>
      <c r="AF111" s="229"/>
      <c r="AG111" s="229"/>
      <c r="AH111" s="229"/>
      <c r="AI111" s="229"/>
      <c r="AJ111" s="229"/>
      <c r="AK111" s="229"/>
      <c r="AL111" s="229"/>
      <c r="AM111" s="114"/>
    </row>
    <row r="112" spans="3:39" ht="12.75" customHeight="1" x14ac:dyDescent="0.25">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114"/>
    </row>
    <row r="113" spans="3:39" ht="12.75" customHeight="1" x14ac:dyDescent="0.25">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29"/>
      <c r="AA113" s="229"/>
      <c r="AB113" s="229"/>
      <c r="AC113" s="229"/>
      <c r="AD113" s="229"/>
      <c r="AE113" s="229"/>
      <c r="AF113" s="229"/>
      <c r="AG113" s="229"/>
      <c r="AH113" s="229"/>
      <c r="AI113" s="229"/>
      <c r="AJ113" s="229"/>
      <c r="AK113" s="229"/>
      <c r="AL113" s="229"/>
      <c r="AM113" s="114"/>
    </row>
    <row r="114" spans="3:39" ht="12.75" customHeight="1" x14ac:dyDescent="0.25">
      <c r="C114" s="229"/>
      <c r="D114" s="229"/>
      <c r="E114" s="229"/>
      <c r="F114" s="229"/>
      <c r="G114" s="229"/>
      <c r="H114" s="229"/>
      <c r="I114" s="229"/>
      <c r="J114" s="229"/>
      <c r="K114" s="229"/>
      <c r="L114" s="229"/>
      <c r="M114" s="229"/>
      <c r="N114" s="229"/>
      <c r="O114" s="229"/>
      <c r="P114" s="229"/>
      <c r="Q114" s="229"/>
      <c r="R114" s="229"/>
      <c r="S114" s="229"/>
      <c r="T114" s="229"/>
      <c r="U114" s="229"/>
      <c r="V114" s="229"/>
      <c r="W114" s="229"/>
      <c r="X114" s="229"/>
      <c r="Y114" s="229"/>
      <c r="Z114" s="229"/>
      <c r="AA114" s="229"/>
      <c r="AB114" s="229"/>
      <c r="AC114" s="229"/>
      <c r="AD114" s="229"/>
      <c r="AE114" s="229"/>
      <c r="AF114" s="229"/>
      <c r="AG114" s="229"/>
      <c r="AH114" s="229"/>
      <c r="AI114" s="229"/>
      <c r="AJ114" s="229"/>
      <c r="AK114" s="229"/>
      <c r="AL114" s="229"/>
      <c r="AM114" s="114"/>
    </row>
    <row r="115" spans="3:39" ht="12.75" customHeight="1" x14ac:dyDescent="0.25">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c r="Z115" s="229"/>
      <c r="AA115" s="229"/>
      <c r="AB115" s="229"/>
      <c r="AC115" s="229"/>
      <c r="AD115" s="229"/>
      <c r="AE115" s="229"/>
      <c r="AF115" s="229"/>
      <c r="AG115" s="229"/>
      <c r="AH115" s="229"/>
      <c r="AI115" s="229"/>
      <c r="AJ115" s="229"/>
      <c r="AK115" s="229"/>
      <c r="AL115" s="229"/>
      <c r="AM115" s="114"/>
    </row>
    <row r="116" spans="3:39" ht="12.75" customHeight="1" x14ac:dyDescent="0.25">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c r="Z116" s="229"/>
      <c r="AA116" s="229"/>
      <c r="AB116" s="229"/>
      <c r="AC116" s="229"/>
      <c r="AD116" s="229"/>
      <c r="AE116" s="229"/>
      <c r="AF116" s="229"/>
      <c r="AG116" s="229"/>
      <c r="AH116" s="229"/>
      <c r="AI116" s="229"/>
      <c r="AJ116" s="229"/>
      <c r="AK116" s="229"/>
      <c r="AL116" s="229"/>
      <c r="AM116" s="114"/>
    </row>
    <row r="117" spans="3:39" ht="12.75" customHeight="1" x14ac:dyDescent="0.25">
      <c r="C117" s="229"/>
      <c r="D117" s="229"/>
      <c r="E117" s="229"/>
      <c r="F117" s="229"/>
      <c r="G117" s="229"/>
      <c r="H117" s="229"/>
      <c r="I117" s="229"/>
      <c r="J117" s="229"/>
      <c r="K117" s="229"/>
      <c r="L117" s="229"/>
      <c r="M117" s="229"/>
      <c r="N117" s="229"/>
      <c r="O117" s="229"/>
      <c r="P117" s="229"/>
      <c r="Q117" s="229"/>
      <c r="R117" s="229"/>
      <c r="S117" s="229"/>
      <c r="T117" s="229"/>
      <c r="U117" s="229"/>
      <c r="V117" s="229"/>
      <c r="W117" s="229"/>
      <c r="X117" s="229"/>
      <c r="Y117" s="229"/>
      <c r="Z117" s="229"/>
      <c r="AA117" s="229"/>
      <c r="AB117" s="229"/>
      <c r="AC117" s="229"/>
      <c r="AD117" s="229"/>
      <c r="AE117" s="229"/>
      <c r="AF117" s="229"/>
      <c r="AG117" s="229"/>
      <c r="AH117" s="229"/>
      <c r="AI117" s="229"/>
      <c r="AJ117" s="229"/>
      <c r="AK117" s="229"/>
      <c r="AL117" s="229"/>
      <c r="AM117" s="114"/>
    </row>
    <row r="118" spans="3:39" ht="12.75" customHeight="1" x14ac:dyDescent="0.25">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c r="AM118" s="114"/>
    </row>
    <row r="119" spans="3:39" ht="12.75" customHeight="1" x14ac:dyDescent="0.25">
      <c r="C119" s="229"/>
      <c r="D119" s="229"/>
      <c r="E119" s="229"/>
      <c r="F119" s="229"/>
      <c r="G119" s="229"/>
      <c r="H119" s="229"/>
      <c r="I119" s="229"/>
      <c r="J119" s="229"/>
      <c r="K119" s="229"/>
      <c r="L119" s="229"/>
      <c r="M119" s="229"/>
      <c r="N119" s="229"/>
      <c r="O119" s="229"/>
      <c r="P119" s="229"/>
      <c r="Q119" s="229"/>
      <c r="R119" s="229"/>
      <c r="S119" s="229"/>
      <c r="T119" s="229"/>
      <c r="U119" s="229"/>
      <c r="V119" s="229"/>
      <c r="W119" s="229"/>
      <c r="X119" s="229"/>
      <c r="Y119" s="229"/>
      <c r="Z119" s="229"/>
      <c r="AA119" s="229"/>
      <c r="AB119" s="229"/>
      <c r="AC119" s="229"/>
      <c r="AD119" s="229"/>
      <c r="AE119" s="229"/>
      <c r="AF119" s="229"/>
      <c r="AG119" s="229"/>
      <c r="AH119" s="229"/>
      <c r="AI119" s="229"/>
      <c r="AJ119" s="229"/>
      <c r="AK119" s="229"/>
      <c r="AL119" s="229"/>
      <c r="AM119" s="114"/>
    </row>
    <row r="120" spans="3:39" ht="12.75" customHeight="1" x14ac:dyDescent="0.25">
      <c r="C120" s="229"/>
      <c r="D120" s="229"/>
      <c r="E120" s="229"/>
      <c r="F120" s="229"/>
      <c r="G120" s="229"/>
      <c r="H120" s="229"/>
      <c r="I120" s="229"/>
      <c r="J120" s="229"/>
      <c r="K120" s="229"/>
      <c r="L120" s="229"/>
      <c r="M120" s="229"/>
      <c r="N120" s="229"/>
      <c r="O120" s="229"/>
      <c r="P120" s="229"/>
      <c r="Q120" s="229"/>
      <c r="R120" s="229"/>
      <c r="S120" s="229"/>
      <c r="T120" s="229"/>
      <c r="U120" s="229"/>
      <c r="V120" s="229"/>
      <c r="W120" s="229"/>
      <c r="X120" s="229"/>
      <c r="Y120" s="229"/>
      <c r="Z120" s="229"/>
      <c r="AA120" s="229"/>
      <c r="AB120" s="229"/>
      <c r="AC120" s="229"/>
      <c r="AD120" s="229"/>
      <c r="AE120" s="229"/>
      <c r="AF120" s="229"/>
      <c r="AG120" s="229"/>
      <c r="AH120" s="229"/>
      <c r="AI120" s="229"/>
      <c r="AJ120" s="229"/>
      <c r="AK120" s="229"/>
      <c r="AL120" s="229"/>
      <c r="AM120" s="114"/>
    </row>
    <row r="121" spans="3:39" ht="12.75" customHeight="1" x14ac:dyDescent="0.25">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229"/>
      <c r="AF121" s="229"/>
      <c r="AG121" s="229"/>
      <c r="AH121" s="229"/>
      <c r="AI121" s="229"/>
      <c r="AJ121" s="229"/>
      <c r="AK121" s="229"/>
      <c r="AL121" s="229"/>
      <c r="AM121" s="114"/>
    </row>
    <row r="122" spans="3:39" ht="12.75" customHeight="1" x14ac:dyDescent="0.25">
      <c r="C122" s="229"/>
      <c r="D122" s="229"/>
      <c r="E122" s="229"/>
      <c r="F122" s="229"/>
      <c r="G122" s="229"/>
      <c r="H122" s="229"/>
      <c r="I122" s="229"/>
      <c r="J122" s="229"/>
      <c r="K122" s="229"/>
      <c r="L122" s="229"/>
      <c r="M122" s="229"/>
      <c r="N122" s="229"/>
      <c r="O122" s="229"/>
      <c r="P122" s="229"/>
      <c r="Q122" s="229"/>
      <c r="R122" s="229"/>
      <c r="S122" s="229"/>
      <c r="T122" s="229"/>
      <c r="U122" s="229"/>
      <c r="V122" s="229"/>
      <c r="W122" s="229"/>
      <c r="X122" s="229"/>
      <c r="Y122" s="229"/>
      <c r="Z122" s="229"/>
      <c r="AA122" s="229"/>
      <c r="AB122" s="229"/>
      <c r="AC122" s="229"/>
      <c r="AD122" s="229"/>
      <c r="AE122" s="229"/>
      <c r="AF122" s="229"/>
      <c r="AG122" s="229"/>
      <c r="AH122" s="229"/>
      <c r="AI122" s="229"/>
      <c r="AJ122" s="229"/>
      <c r="AK122" s="229"/>
      <c r="AL122" s="229"/>
      <c r="AM122" s="114"/>
    </row>
    <row r="123" spans="3:39" ht="12.75" customHeight="1" x14ac:dyDescent="0.25">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c r="AC123" s="229"/>
      <c r="AD123" s="229"/>
      <c r="AE123" s="229"/>
      <c r="AF123" s="229"/>
      <c r="AG123" s="229"/>
      <c r="AH123" s="229"/>
      <c r="AI123" s="229"/>
      <c r="AJ123" s="229"/>
      <c r="AK123" s="229"/>
      <c r="AL123" s="229"/>
      <c r="AM123" s="114"/>
    </row>
    <row r="124" spans="3:39" ht="12.75" customHeight="1" x14ac:dyDescent="0.25">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c r="Z124" s="229"/>
      <c r="AA124" s="229"/>
      <c r="AB124" s="229"/>
      <c r="AC124" s="229"/>
      <c r="AD124" s="229"/>
      <c r="AE124" s="229"/>
      <c r="AF124" s="229"/>
      <c r="AG124" s="229"/>
      <c r="AH124" s="229"/>
      <c r="AI124" s="229"/>
      <c r="AJ124" s="229"/>
      <c r="AK124" s="229"/>
      <c r="AL124" s="229"/>
      <c r="AM124" s="114"/>
    </row>
    <row r="125" spans="3:39" ht="12.75" customHeight="1" x14ac:dyDescent="0.25">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c r="Z125" s="229"/>
      <c r="AA125" s="229"/>
      <c r="AB125" s="229"/>
      <c r="AC125" s="229"/>
      <c r="AD125" s="229"/>
      <c r="AE125" s="229"/>
      <c r="AF125" s="229"/>
      <c r="AG125" s="229"/>
      <c r="AH125" s="229"/>
      <c r="AI125" s="229"/>
      <c r="AJ125" s="229"/>
      <c r="AK125" s="229"/>
      <c r="AL125" s="229"/>
      <c r="AM125" s="114"/>
    </row>
    <row r="126" spans="3:39" ht="12.75" customHeight="1" x14ac:dyDescent="0.25">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114"/>
    </row>
    <row r="127" spans="3:39" ht="12.75" customHeight="1" x14ac:dyDescent="0.25">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114"/>
    </row>
    <row r="128" spans="3:39" ht="12.75" customHeight="1" x14ac:dyDescent="0.25">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114"/>
    </row>
    <row r="129" spans="3:39" ht="12.75" customHeight="1" x14ac:dyDescent="0.25">
      <c r="C129" s="229"/>
      <c r="D129" s="229"/>
      <c r="E129" s="229"/>
      <c r="F129" s="229"/>
      <c r="G129" s="229"/>
      <c r="H129" s="229"/>
      <c r="I129" s="229"/>
      <c r="J129" s="229"/>
      <c r="K129" s="229"/>
      <c r="L129" s="229"/>
      <c r="M129" s="229"/>
      <c r="N129" s="229"/>
      <c r="O129" s="229"/>
      <c r="P129" s="229"/>
      <c r="Q129" s="229"/>
      <c r="R129" s="229"/>
      <c r="S129" s="229"/>
      <c r="T129" s="229"/>
      <c r="U129" s="229"/>
      <c r="V129" s="229"/>
      <c r="W129" s="229"/>
      <c r="X129" s="229"/>
      <c r="Y129" s="229"/>
      <c r="Z129" s="229"/>
      <c r="AA129" s="229"/>
      <c r="AB129" s="229"/>
      <c r="AC129" s="229"/>
      <c r="AD129" s="229"/>
      <c r="AE129" s="229"/>
      <c r="AF129" s="229"/>
      <c r="AG129" s="229"/>
      <c r="AH129" s="229"/>
      <c r="AI129" s="229"/>
      <c r="AJ129" s="229"/>
      <c r="AK129" s="229"/>
      <c r="AL129" s="229"/>
      <c r="AM129" s="114"/>
    </row>
    <row r="130" spans="3:39" ht="12.75" customHeight="1" x14ac:dyDescent="0.25">
      <c r="C130" s="229"/>
      <c r="D130" s="229"/>
      <c r="E130" s="229"/>
      <c r="F130" s="229"/>
      <c r="G130" s="229"/>
      <c r="H130" s="229"/>
      <c r="I130" s="229"/>
      <c r="J130" s="229"/>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114"/>
    </row>
    <row r="131" spans="3:39" ht="12.75" customHeight="1" x14ac:dyDescent="0.25">
      <c r="C131" s="229"/>
      <c r="D131" s="229"/>
      <c r="E131" s="229"/>
      <c r="F131" s="229"/>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114"/>
    </row>
    <row r="132" spans="3:39" ht="12.75" customHeight="1" x14ac:dyDescent="0.25">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c r="AM132" s="114"/>
    </row>
    <row r="133" spans="3:39" ht="12.75" customHeight="1" x14ac:dyDescent="0.25">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29"/>
      <c r="AD133" s="229"/>
      <c r="AE133" s="229"/>
      <c r="AF133" s="229"/>
      <c r="AG133" s="229"/>
      <c r="AH133" s="229"/>
      <c r="AI133" s="229"/>
      <c r="AJ133" s="229"/>
      <c r="AK133" s="229"/>
      <c r="AL133" s="229"/>
      <c r="AM133" s="114"/>
    </row>
    <row r="134" spans="3:39" ht="12.75" customHeight="1" x14ac:dyDescent="0.25">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c r="AC134" s="229"/>
      <c r="AD134" s="229"/>
      <c r="AE134" s="229"/>
      <c r="AF134" s="229"/>
      <c r="AG134" s="229"/>
      <c r="AH134" s="229"/>
      <c r="AI134" s="229"/>
      <c r="AJ134" s="229"/>
      <c r="AK134" s="229"/>
      <c r="AL134" s="229"/>
      <c r="AM134" s="114"/>
    </row>
    <row r="135" spans="3:39" ht="12.75" customHeight="1" x14ac:dyDescent="0.25">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c r="Z135" s="229"/>
      <c r="AA135" s="229"/>
      <c r="AB135" s="229"/>
      <c r="AC135" s="229"/>
      <c r="AD135" s="229"/>
      <c r="AE135" s="229"/>
      <c r="AF135" s="229"/>
      <c r="AG135" s="229"/>
      <c r="AH135" s="229"/>
      <c r="AI135" s="229"/>
      <c r="AJ135" s="229"/>
      <c r="AK135" s="229"/>
      <c r="AL135" s="229"/>
      <c r="AM135" s="114"/>
    </row>
    <row r="136" spans="3:39" ht="12.75" customHeight="1" x14ac:dyDescent="0.25">
      <c r="C136" s="229"/>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c r="AC136" s="229"/>
      <c r="AD136" s="229"/>
      <c r="AE136" s="229"/>
      <c r="AF136" s="229"/>
      <c r="AG136" s="229"/>
      <c r="AH136" s="229"/>
      <c r="AI136" s="229"/>
      <c r="AJ136" s="229"/>
      <c r="AK136" s="229"/>
      <c r="AL136" s="229"/>
      <c r="AM136" s="114"/>
    </row>
    <row r="137" spans="3:39" ht="12.75" customHeight="1" x14ac:dyDescent="0.25">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114"/>
    </row>
    <row r="138" spans="3:39" ht="12.75" customHeight="1" x14ac:dyDescent="0.25">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229"/>
      <c r="AC138" s="229"/>
      <c r="AD138" s="229"/>
      <c r="AE138" s="229"/>
      <c r="AF138" s="229"/>
      <c r="AG138" s="229"/>
      <c r="AH138" s="229"/>
      <c r="AI138" s="229"/>
      <c r="AJ138" s="229"/>
      <c r="AK138" s="229"/>
      <c r="AL138" s="229"/>
      <c r="AM138" s="114"/>
    </row>
    <row r="139" spans="3:39" ht="12.75" customHeight="1" x14ac:dyDescent="0.25">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c r="AC139" s="229"/>
      <c r="AD139" s="229"/>
      <c r="AE139" s="229"/>
      <c r="AF139" s="229"/>
      <c r="AG139" s="229"/>
      <c r="AH139" s="229"/>
      <c r="AI139" s="229"/>
      <c r="AJ139" s="229"/>
      <c r="AK139" s="229"/>
      <c r="AL139" s="229"/>
      <c r="AM139" s="114"/>
    </row>
    <row r="140" spans="3:39" ht="12.75" customHeight="1" x14ac:dyDescent="0.25">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c r="Z140" s="229"/>
      <c r="AA140" s="229"/>
      <c r="AB140" s="229"/>
      <c r="AC140" s="229"/>
      <c r="AD140" s="229"/>
      <c r="AE140" s="229"/>
      <c r="AF140" s="229"/>
      <c r="AG140" s="229"/>
      <c r="AH140" s="229"/>
      <c r="AI140" s="229"/>
      <c r="AJ140" s="229"/>
      <c r="AK140" s="229"/>
      <c r="AL140" s="229"/>
      <c r="AM140" s="114"/>
    </row>
    <row r="141" spans="3:39" ht="12.75" customHeight="1" x14ac:dyDescent="0.25">
      <c r="C141" s="229"/>
      <c r="D141" s="229"/>
      <c r="E141" s="229"/>
      <c r="F141" s="229"/>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c r="AC141" s="229"/>
      <c r="AD141" s="229"/>
      <c r="AE141" s="229"/>
      <c r="AF141" s="229"/>
      <c r="AG141" s="229"/>
      <c r="AH141" s="229"/>
      <c r="AI141" s="229"/>
      <c r="AJ141" s="229"/>
      <c r="AK141" s="229"/>
      <c r="AL141" s="229"/>
      <c r="AM141" s="114"/>
    </row>
    <row r="142" spans="3:39" ht="12.75" customHeight="1" x14ac:dyDescent="0.25">
      <c r="C142" s="229"/>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229"/>
      <c r="AC142" s="229"/>
      <c r="AD142" s="229"/>
      <c r="AE142" s="229"/>
      <c r="AF142" s="229"/>
      <c r="AG142" s="229"/>
      <c r="AH142" s="229"/>
      <c r="AI142" s="229"/>
      <c r="AJ142" s="229"/>
      <c r="AK142" s="229"/>
      <c r="AL142" s="229"/>
      <c r="AM142" s="114"/>
    </row>
    <row r="143" spans="3:39" ht="12.75" customHeight="1" x14ac:dyDescent="0.25">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c r="Z143" s="229"/>
      <c r="AA143" s="229"/>
      <c r="AB143" s="229"/>
      <c r="AC143" s="229"/>
      <c r="AD143" s="229"/>
      <c r="AE143" s="229"/>
      <c r="AF143" s="229"/>
      <c r="AG143" s="229"/>
      <c r="AH143" s="229"/>
      <c r="AI143" s="229"/>
      <c r="AJ143" s="229"/>
      <c r="AK143" s="229"/>
      <c r="AL143" s="229"/>
      <c r="AM143" s="114"/>
    </row>
    <row r="144" spans="3:39" ht="12.75" customHeight="1" x14ac:dyDescent="0.25">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c r="Z144" s="229"/>
      <c r="AA144" s="229"/>
      <c r="AB144" s="229"/>
      <c r="AC144" s="229"/>
      <c r="AD144" s="229"/>
      <c r="AE144" s="229"/>
      <c r="AF144" s="229"/>
      <c r="AG144" s="229"/>
      <c r="AH144" s="229"/>
      <c r="AI144" s="229"/>
      <c r="AJ144" s="229"/>
      <c r="AK144" s="229"/>
      <c r="AL144" s="229"/>
      <c r="AM144" s="114"/>
    </row>
    <row r="145" spans="3:39" ht="12.75" customHeight="1" x14ac:dyDescent="0.25">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229"/>
      <c r="AK145" s="229"/>
      <c r="AL145" s="229"/>
      <c r="AM145" s="114"/>
    </row>
    <row r="146" spans="3:39" ht="12.75" customHeight="1" x14ac:dyDescent="0.25">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c r="Z146" s="229"/>
      <c r="AA146" s="229"/>
      <c r="AB146" s="229"/>
      <c r="AC146" s="229"/>
      <c r="AD146" s="229"/>
      <c r="AE146" s="229"/>
      <c r="AF146" s="229"/>
      <c r="AG146" s="229"/>
      <c r="AH146" s="229"/>
      <c r="AI146" s="229"/>
      <c r="AJ146" s="229"/>
      <c r="AK146" s="229"/>
      <c r="AL146" s="229"/>
      <c r="AM146" s="114"/>
    </row>
    <row r="147" spans="3:39" ht="12.75" customHeight="1" x14ac:dyDescent="0.25">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29"/>
      <c r="AL147" s="229"/>
      <c r="AM147" s="114"/>
    </row>
    <row r="148" spans="3:39" ht="12.75" customHeight="1" x14ac:dyDescent="0.25">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c r="Z148" s="229"/>
      <c r="AA148" s="229"/>
      <c r="AB148" s="229"/>
      <c r="AC148" s="229"/>
      <c r="AD148" s="229"/>
      <c r="AE148" s="229"/>
      <c r="AF148" s="229"/>
      <c r="AG148" s="229"/>
      <c r="AH148" s="229"/>
      <c r="AI148" s="229"/>
      <c r="AJ148" s="229"/>
      <c r="AK148" s="229"/>
      <c r="AL148" s="229"/>
      <c r="AM148" s="114"/>
    </row>
    <row r="149" spans="3:39" ht="12.75" customHeight="1" x14ac:dyDescent="0.25">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c r="AC149" s="229"/>
      <c r="AD149" s="229"/>
      <c r="AE149" s="229"/>
      <c r="AF149" s="229"/>
      <c r="AG149" s="229"/>
      <c r="AH149" s="229"/>
      <c r="AI149" s="229"/>
      <c r="AJ149" s="229"/>
      <c r="AK149" s="229"/>
      <c r="AL149" s="229"/>
      <c r="AM149" s="114"/>
    </row>
    <row r="150" spans="3:39" ht="12.75" customHeight="1" x14ac:dyDescent="0.25">
      <c r="C150" s="229"/>
      <c r="D150" s="229"/>
      <c r="E150" s="229"/>
      <c r="F150" s="229"/>
      <c r="G150" s="229"/>
      <c r="H150" s="229"/>
      <c r="I150" s="229"/>
      <c r="J150" s="229"/>
      <c r="K150" s="229"/>
      <c r="L150" s="229"/>
      <c r="M150" s="229"/>
      <c r="N150" s="229"/>
      <c r="O150" s="229"/>
      <c r="P150" s="229"/>
      <c r="Q150" s="229"/>
      <c r="R150" s="229"/>
      <c r="S150" s="229"/>
      <c r="T150" s="229"/>
      <c r="U150" s="229"/>
      <c r="V150" s="229"/>
      <c r="W150" s="229"/>
      <c r="X150" s="229"/>
      <c r="Y150" s="229"/>
      <c r="Z150" s="229"/>
      <c r="AA150" s="229"/>
      <c r="AB150" s="229"/>
      <c r="AC150" s="229"/>
      <c r="AD150" s="229"/>
      <c r="AE150" s="229"/>
      <c r="AF150" s="229"/>
      <c r="AG150" s="229"/>
      <c r="AH150" s="229"/>
      <c r="AI150" s="229"/>
      <c r="AJ150" s="229"/>
      <c r="AK150" s="229"/>
      <c r="AL150" s="229"/>
      <c r="AM150" s="114"/>
    </row>
    <row r="151" spans="3:39" ht="12.75" customHeight="1" x14ac:dyDescent="0.25">
      <c r="C151" s="229"/>
      <c r="D151" s="229"/>
      <c r="E151" s="229"/>
      <c r="F151" s="229"/>
      <c r="G151" s="229"/>
      <c r="H151" s="229"/>
      <c r="I151" s="229"/>
      <c r="J151" s="229"/>
      <c r="K151" s="229"/>
      <c r="L151" s="229"/>
      <c r="M151" s="229"/>
      <c r="N151" s="229"/>
      <c r="O151" s="229"/>
      <c r="P151" s="229"/>
      <c r="Q151" s="229"/>
      <c r="R151" s="229"/>
      <c r="S151" s="229"/>
      <c r="T151" s="229"/>
      <c r="U151" s="229"/>
      <c r="V151" s="229"/>
      <c r="W151" s="229"/>
      <c r="X151" s="229"/>
      <c r="Y151" s="229"/>
      <c r="Z151" s="229"/>
      <c r="AA151" s="229"/>
      <c r="AB151" s="229"/>
      <c r="AC151" s="229"/>
      <c r="AD151" s="229"/>
      <c r="AE151" s="229"/>
      <c r="AF151" s="229"/>
      <c r="AG151" s="229"/>
      <c r="AH151" s="229"/>
      <c r="AI151" s="229"/>
      <c r="AJ151" s="229"/>
      <c r="AK151" s="229"/>
      <c r="AL151" s="229"/>
      <c r="AM151" s="114"/>
    </row>
    <row r="152" spans="3:39" ht="12.75" customHeight="1" x14ac:dyDescent="0.25">
      <c r="C152" s="229"/>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114"/>
    </row>
    <row r="153" spans="3:39" ht="12.75" customHeight="1" x14ac:dyDescent="0.25">
      <c r="C153" s="229"/>
      <c r="D153" s="229"/>
      <c r="E153" s="229"/>
      <c r="F153" s="229"/>
      <c r="G153" s="229"/>
      <c r="H153" s="229"/>
      <c r="I153" s="229"/>
      <c r="J153" s="229"/>
      <c r="K153" s="229"/>
      <c r="L153" s="229"/>
      <c r="M153" s="229"/>
      <c r="N153" s="229"/>
      <c r="O153" s="229"/>
      <c r="P153" s="229"/>
      <c r="Q153" s="229"/>
      <c r="R153" s="229"/>
      <c r="S153" s="229"/>
      <c r="T153" s="229"/>
      <c r="U153" s="229"/>
      <c r="V153" s="229"/>
      <c r="W153" s="229"/>
      <c r="X153" s="229"/>
      <c r="Y153" s="229"/>
      <c r="Z153" s="229"/>
      <c r="AA153" s="229"/>
      <c r="AB153" s="229"/>
      <c r="AC153" s="229"/>
      <c r="AD153" s="229"/>
      <c r="AE153" s="229"/>
      <c r="AF153" s="229"/>
      <c r="AG153" s="229"/>
      <c r="AH153" s="229"/>
      <c r="AI153" s="229"/>
      <c r="AJ153" s="229"/>
      <c r="AK153" s="229"/>
      <c r="AL153" s="229"/>
      <c r="AM153" s="114"/>
    </row>
    <row r="154" spans="3:39" ht="12.75" customHeight="1" x14ac:dyDescent="0.25">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29"/>
      <c r="AL154" s="229"/>
      <c r="AM154" s="114"/>
    </row>
    <row r="155" spans="3:39" ht="12.75" customHeight="1" x14ac:dyDescent="0.25">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c r="Z155" s="229"/>
      <c r="AA155" s="229"/>
      <c r="AB155" s="229"/>
      <c r="AC155" s="229"/>
      <c r="AD155" s="229"/>
      <c r="AE155" s="229"/>
      <c r="AF155" s="229"/>
      <c r="AG155" s="229"/>
      <c r="AH155" s="229"/>
      <c r="AI155" s="229"/>
      <c r="AJ155" s="229"/>
      <c r="AK155" s="229"/>
      <c r="AL155" s="229"/>
      <c r="AM155" s="114"/>
    </row>
    <row r="156" spans="3:39" ht="12.75" customHeight="1" x14ac:dyDescent="0.25">
      <c r="C156" s="229"/>
      <c r="D156" s="229"/>
      <c r="E156" s="229"/>
      <c r="F156" s="229"/>
      <c r="G156" s="229"/>
      <c r="H156" s="229"/>
      <c r="I156" s="229"/>
      <c r="J156" s="229"/>
      <c r="K156" s="229"/>
      <c r="L156" s="229"/>
      <c r="M156" s="229"/>
      <c r="N156" s="229"/>
      <c r="O156" s="229"/>
      <c r="P156" s="229"/>
      <c r="Q156" s="229"/>
      <c r="R156" s="229"/>
      <c r="S156" s="229"/>
      <c r="T156" s="229"/>
      <c r="U156" s="229"/>
      <c r="V156" s="229"/>
      <c r="W156" s="229"/>
      <c r="X156" s="229"/>
      <c r="Y156" s="229"/>
      <c r="Z156" s="229"/>
      <c r="AA156" s="229"/>
      <c r="AB156" s="229"/>
      <c r="AC156" s="229"/>
      <c r="AD156" s="229"/>
      <c r="AE156" s="229"/>
      <c r="AF156" s="229"/>
      <c r="AG156" s="229"/>
      <c r="AH156" s="229"/>
      <c r="AI156" s="229"/>
      <c r="AJ156" s="229"/>
      <c r="AK156" s="229"/>
      <c r="AL156" s="229"/>
      <c r="AM156" s="114"/>
    </row>
    <row r="157" spans="3:39" ht="12.75" customHeight="1" x14ac:dyDescent="0.25">
      <c r="C157" s="229"/>
      <c r="D157" s="229"/>
      <c r="E157" s="229"/>
      <c r="F157" s="229"/>
      <c r="G157" s="229"/>
      <c r="H157" s="229"/>
      <c r="I157" s="229"/>
      <c r="J157" s="229"/>
      <c r="K157" s="229"/>
      <c r="L157" s="229"/>
      <c r="M157" s="229"/>
      <c r="N157" s="229"/>
      <c r="O157" s="229"/>
      <c r="P157" s="229"/>
      <c r="Q157" s="229"/>
      <c r="R157" s="229"/>
      <c r="S157" s="229"/>
      <c r="T157" s="229"/>
      <c r="U157" s="229"/>
      <c r="V157" s="229"/>
      <c r="W157" s="229"/>
      <c r="X157" s="229"/>
      <c r="Y157" s="229"/>
      <c r="Z157" s="229"/>
      <c r="AA157" s="229"/>
      <c r="AB157" s="229"/>
      <c r="AC157" s="229"/>
      <c r="AD157" s="229"/>
      <c r="AE157" s="229"/>
      <c r="AF157" s="229"/>
      <c r="AG157" s="229"/>
      <c r="AH157" s="229"/>
      <c r="AI157" s="229"/>
      <c r="AJ157" s="229"/>
      <c r="AK157" s="229"/>
      <c r="AL157" s="229"/>
      <c r="AM157" s="114"/>
    </row>
    <row r="158" spans="3:39" ht="12.75" customHeight="1" x14ac:dyDescent="0.25">
      <c r="C158" s="229"/>
      <c r="D158" s="229"/>
      <c r="E158" s="229"/>
      <c r="F158" s="229"/>
      <c r="G158" s="229"/>
      <c r="H158" s="229"/>
      <c r="I158" s="229"/>
      <c r="J158" s="229"/>
      <c r="K158" s="229"/>
      <c r="L158" s="229"/>
      <c r="M158" s="229"/>
      <c r="N158" s="229"/>
      <c r="O158" s="229"/>
      <c r="P158" s="229"/>
      <c r="Q158" s="22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114"/>
    </row>
    <row r="159" spans="3:39" ht="12.75" customHeight="1" x14ac:dyDescent="0.25">
      <c r="C159" s="229"/>
      <c r="D159" s="229"/>
      <c r="E159" s="229"/>
      <c r="F159" s="229"/>
      <c r="G159" s="229"/>
      <c r="H159" s="229"/>
      <c r="I159" s="229"/>
      <c r="J159" s="229"/>
      <c r="K159" s="229"/>
      <c r="L159" s="229"/>
      <c r="M159" s="229"/>
      <c r="N159" s="229"/>
      <c r="O159" s="229"/>
      <c r="P159" s="229"/>
      <c r="Q159" s="229"/>
      <c r="R159" s="229"/>
      <c r="S159" s="229"/>
      <c r="T159" s="229"/>
      <c r="U159" s="229"/>
      <c r="V159" s="229"/>
      <c r="W159" s="229"/>
      <c r="X159" s="229"/>
      <c r="Y159" s="229"/>
      <c r="Z159" s="229"/>
      <c r="AA159" s="229"/>
      <c r="AB159" s="229"/>
      <c r="AC159" s="229"/>
      <c r="AD159" s="229"/>
      <c r="AE159" s="229"/>
      <c r="AF159" s="229"/>
      <c r="AG159" s="229"/>
      <c r="AH159" s="229"/>
      <c r="AI159" s="229"/>
      <c r="AJ159" s="229"/>
      <c r="AK159" s="229"/>
      <c r="AL159" s="229"/>
      <c r="AM159" s="114"/>
    </row>
    <row r="160" spans="3:39" ht="12.75" customHeight="1" x14ac:dyDescent="0.25">
      <c r="C160" s="229"/>
      <c r="D160" s="229"/>
      <c r="E160" s="229"/>
      <c r="F160" s="229"/>
      <c r="G160" s="229"/>
      <c r="H160" s="229"/>
      <c r="I160" s="229"/>
      <c r="J160" s="229"/>
      <c r="K160" s="229"/>
      <c r="L160" s="229"/>
      <c r="M160" s="229"/>
      <c r="N160" s="229"/>
      <c r="O160" s="229"/>
      <c r="P160" s="229"/>
      <c r="Q160" s="22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114"/>
    </row>
    <row r="161" spans="3:39" ht="12.75" customHeight="1" x14ac:dyDescent="0.25">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row>
    <row r="162" spans="3:39" ht="12.75" customHeight="1" x14ac:dyDescent="0.25">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row>
    <row r="163" spans="3:39" ht="12.75" customHeight="1" x14ac:dyDescent="0.25"/>
    <row r="164" spans="3:39" ht="12.75" customHeight="1" x14ac:dyDescent="0.25"/>
    <row r="165" spans="3:39" ht="12.75" customHeight="1" x14ac:dyDescent="0.25"/>
    <row r="166" spans="3:39" ht="12.75" customHeight="1" x14ac:dyDescent="0.25"/>
  </sheetData>
  <sheetProtection algorithmName="SHA-512" hashValue="lmhTzkTpH2NtQPAzo6W/5DZqM9IOe0NHMmd5Psw6Bt28IJFvUN1kvMrZLLpNkjCAiCv0RpSuBqRtXWugDALVuQ==" saltValue="RjOFt0qxgrG9aiKLF59rQQ==" spinCount="100000" sheet="1" selectLockedCells="1"/>
  <mergeCells count="168">
    <mergeCell ref="C9:P9"/>
    <mergeCell ref="Q9:AC9"/>
    <mergeCell ref="AD9:AM9"/>
    <mergeCell ref="C10:P10"/>
    <mergeCell ref="Q10:X10"/>
    <mergeCell ref="Y10:AC10"/>
    <mergeCell ref="AD10:AF10"/>
    <mergeCell ref="C2:T3"/>
    <mergeCell ref="C6:H6"/>
    <mergeCell ref="C7:AM7"/>
    <mergeCell ref="C8:P8"/>
    <mergeCell ref="Q8:AC8"/>
    <mergeCell ref="AD8:AM8"/>
    <mergeCell ref="C4:T4"/>
    <mergeCell ref="AH15:AM15"/>
    <mergeCell ref="C16:N16"/>
    <mergeCell ref="O16:AB16"/>
    <mergeCell ref="AC16:AF16"/>
    <mergeCell ref="C11:P11"/>
    <mergeCell ref="Q11:X11"/>
    <mergeCell ref="Y11:AC11"/>
    <mergeCell ref="AD11:AF11"/>
    <mergeCell ref="AG11:AM11"/>
    <mergeCell ref="C14:AM14"/>
    <mergeCell ref="C17:K17"/>
    <mergeCell ref="L17:T17"/>
    <mergeCell ref="C18:K18"/>
    <mergeCell ref="L22:S22"/>
    <mergeCell ref="T22:Y22"/>
    <mergeCell ref="AA22:AF22"/>
    <mergeCell ref="C15:N15"/>
    <mergeCell ref="O15:AB15"/>
    <mergeCell ref="AC15:AF15"/>
    <mergeCell ref="L18:N18"/>
    <mergeCell ref="C24:I24"/>
    <mergeCell ref="K24:N24"/>
    <mergeCell ref="O24:R24"/>
    <mergeCell ref="W24:Y24"/>
    <mergeCell ref="AD24:AF24"/>
    <mergeCell ref="AK24:AM24"/>
    <mergeCell ref="AH22:AM22"/>
    <mergeCell ref="K23:N23"/>
    <mergeCell ref="O23:R23"/>
    <mergeCell ref="S23:V23"/>
    <mergeCell ref="W23:Y23"/>
    <mergeCell ref="Z23:AC23"/>
    <mergeCell ref="AD23:AF23"/>
    <mergeCell ref="AG23:AJ23"/>
    <mergeCell ref="AK23:AM23"/>
    <mergeCell ref="C25:I25"/>
    <mergeCell ref="O25:R25"/>
    <mergeCell ref="W25:Y25"/>
    <mergeCell ref="AD25:AF25"/>
    <mergeCell ref="AK25:AM25"/>
    <mergeCell ref="C26:I26"/>
    <mergeCell ref="K26:N26"/>
    <mergeCell ref="O26:R26"/>
    <mergeCell ref="W26:Y26"/>
    <mergeCell ref="AD26:AF26"/>
    <mergeCell ref="AK26:AM26"/>
    <mergeCell ref="C27:I27"/>
    <mergeCell ref="O27:R27"/>
    <mergeCell ref="T27:V27"/>
    <mergeCell ref="W27:Y27"/>
    <mergeCell ref="AA27:AC27"/>
    <mergeCell ref="AD27:AF27"/>
    <mergeCell ref="AH27:AJ27"/>
    <mergeCell ref="AK27:AM27"/>
    <mergeCell ref="AH28:AJ28"/>
    <mergeCell ref="AK28:AM28"/>
    <mergeCell ref="C29:I29"/>
    <mergeCell ref="O29:R29"/>
    <mergeCell ref="T29:V29"/>
    <mergeCell ref="W29:Y29"/>
    <mergeCell ref="AA29:AC29"/>
    <mergeCell ref="AD29:AF29"/>
    <mergeCell ref="AH29:AJ29"/>
    <mergeCell ref="AK29:AM29"/>
    <mergeCell ref="C28:I28"/>
    <mergeCell ref="O28:R28"/>
    <mergeCell ref="T28:V28"/>
    <mergeCell ref="W28:Y28"/>
    <mergeCell ref="AA28:AC28"/>
    <mergeCell ref="AD28:AF28"/>
    <mergeCell ref="AH30:AJ30"/>
    <mergeCell ref="AK30:AM30"/>
    <mergeCell ref="C32:K32"/>
    <mergeCell ref="C30:I30"/>
    <mergeCell ref="O30:R30"/>
    <mergeCell ref="T30:V30"/>
    <mergeCell ref="W30:Y30"/>
    <mergeCell ref="AA30:AC30"/>
    <mergeCell ref="AD30:AF30"/>
    <mergeCell ref="AL32:AM32"/>
    <mergeCell ref="AH32:AK32"/>
    <mergeCell ref="AA32:AD32"/>
    <mergeCell ref="AE32:AF32"/>
    <mergeCell ref="T32:W32"/>
    <mergeCell ref="X32:Y32"/>
    <mergeCell ref="C31:I31"/>
    <mergeCell ref="AE31:AF31"/>
    <mergeCell ref="AL31:AM31"/>
    <mergeCell ref="W31:Y31"/>
    <mergeCell ref="AK35:AM35"/>
    <mergeCell ref="C36:I36"/>
    <mergeCell ref="L36:T36"/>
    <mergeCell ref="W36:Y36"/>
    <mergeCell ref="AD36:AF36"/>
    <mergeCell ref="AK36:AM36"/>
    <mergeCell ref="C33:I33"/>
    <mergeCell ref="L33:U33"/>
    <mergeCell ref="W33:Y33"/>
    <mergeCell ref="AD33:AF33"/>
    <mergeCell ref="AK33:AM33"/>
    <mergeCell ref="C34:I34"/>
    <mergeCell ref="L34:S34"/>
    <mergeCell ref="T34:Y34"/>
    <mergeCell ref="AA34:AF34"/>
    <mergeCell ref="AG34:AM34"/>
    <mergeCell ref="C78:U78"/>
    <mergeCell ref="V78:AE78"/>
    <mergeCell ref="C85:AL160"/>
    <mergeCell ref="D82:AJ82"/>
    <mergeCell ref="AK84:AM84"/>
    <mergeCell ref="AG16:AM16"/>
    <mergeCell ref="C45:S71"/>
    <mergeCell ref="U45:AM75"/>
    <mergeCell ref="C79:AM79"/>
    <mergeCell ref="D81:AL81"/>
    <mergeCell ref="C44:S44"/>
    <mergeCell ref="U44:AM44"/>
    <mergeCell ref="L37:T37"/>
    <mergeCell ref="V37:Y37"/>
    <mergeCell ref="AC37:AF37"/>
    <mergeCell ref="AJ37:AM37"/>
    <mergeCell ref="L38:T38"/>
    <mergeCell ref="V38:Y38"/>
    <mergeCell ref="AC38:AF38"/>
    <mergeCell ref="AJ38:AM38"/>
    <mergeCell ref="C35:I35"/>
    <mergeCell ref="L35:T35"/>
    <mergeCell ref="W35:Y35"/>
    <mergeCell ref="AD35:AF35"/>
    <mergeCell ref="C40:P40"/>
    <mergeCell ref="Q40:T40"/>
    <mergeCell ref="U40:V40"/>
    <mergeCell ref="W40:Z40"/>
    <mergeCell ref="AA40:AB40"/>
    <mergeCell ref="AC40:AK40"/>
    <mergeCell ref="AL40:AM40"/>
    <mergeCell ref="Q41:T41"/>
    <mergeCell ref="U41:V41"/>
    <mergeCell ref="W41:Z41"/>
    <mergeCell ref="AA41:AB41"/>
    <mergeCell ref="AC41:AK41"/>
    <mergeCell ref="AL41:AM41"/>
    <mergeCell ref="AL77:AN77"/>
    <mergeCell ref="C72:R72"/>
    <mergeCell ref="C73:R73"/>
    <mergeCell ref="C74:R74"/>
    <mergeCell ref="C75:N75"/>
    <mergeCell ref="Q42:T42"/>
    <mergeCell ref="U42:V42"/>
    <mergeCell ref="W42:Z42"/>
    <mergeCell ref="AA42:AB42"/>
    <mergeCell ref="AC42:AK42"/>
    <mergeCell ref="AL42:AM42"/>
    <mergeCell ref="C77:E77"/>
  </mergeCells>
  <conditionalFormatting sqref="AL32">
    <cfRule type="cellIs" dxfId="8" priority="9" operator="equal">
      <formula>0</formula>
    </cfRule>
  </conditionalFormatting>
  <conditionalFormatting sqref="AH32">
    <cfRule type="cellIs" dxfId="7" priority="8" operator="equal">
      <formula>0</formula>
    </cfRule>
  </conditionalFormatting>
  <conditionalFormatting sqref="AG32">
    <cfRule type="cellIs" dxfId="6" priority="10" operator="equal">
      <formula>0</formula>
    </cfRule>
  </conditionalFormatting>
  <conditionalFormatting sqref="AE32">
    <cfRule type="cellIs" dxfId="5" priority="7" operator="equal">
      <formula>0</formula>
    </cfRule>
  </conditionalFormatting>
  <conditionalFormatting sqref="AA32">
    <cfRule type="cellIs" dxfId="4" priority="6" operator="equal">
      <formula>0</formula>
    </cfRule>
  </conditionalFormatting>
  <conditionalFormatting sqref="X32">
    <cfRule type="cellIs" dxfId="3" priority="5" operator="equal">
      <formula>0</formula>
    </cfRule>
  </conditionalFormatting>
  <conditionalFormatting sqref="T32">
    <cfRule type="cellIs" dxfId="2" priority="4" operator="equal">
      <formula>0</formula>
    </cfRule>
  </conditionalFormatting>
  <conditionalFormatting sqref="AE31">
    <cfRule type="cellIs" dxfId="1" priority="2" operator="equal">
      <formula>0</formula>
    </cfRule>
  </conditionalFormatting>
  <conditionalFormatting sqref="AL31">
    <cfRule type="cellIs" dxfId="0" priority="1" operator="equal">
      <formula>0</formula>
    </cfRule>
  </conditionalFormatting>
  <dataValidations count="9">
    <dataValidation type="list" allowBlank="1" showInputMessage="1" showErrorMessage="1" sqref="O16:AB16">
      <formula1>INDIRECT(VLOOKUP($C$16,MARCAS,1,0))</formula1>
    </dataValidation>
    <dataValidation type="list" allowBlank="1" showInputMessage="1" showErrorMessage="1" sqref="K26:N26">
      <formula1>$AW$4:$AW$8</formula1>
    </dataValidation>
    <dataValidation type="list" allowBlank="1" showInputMessage="1" showErrorMessage="1" sqref="O25:R25">
      <formula1>$AU$4:$AU$10</formula1>
    </dataValidation>
    <dataValidation type="list" allowBlank="1" showInputMessage="1" showErrorMessage="1" sqref="K24:N24">
      <formula1>$AQ$4:$AQ$8</formula1>
    </dataValidation>
    <dataValidation type="list" allowBlank="1" showInputMessage="1" showErrorMessage="1" sqref="AC16:AF16">
      <formula1>$AZ$4:$AZ$15</formula1>
    </dataValidation>
    <dataValidation type="list" allowBlank="1" showInputMessage="1" showErrorMessage="1" sqref="C32:K32">
      <formula1>$AQ$16:$AQ$17</formula1>
    </dataValidation>
    <dataValidation type="list" allowBlank="1" showInputMessage="1" showErrorMessage="1" sqref="AD9:AM9">
      <formula1>$AQ$25:$AQ$32</formula1>
    </dataValidation>
    <dataValidation type="decimal" allowBlank="1" showInputMessage="1" showErrorMessage="1" errorTitle="VALORES PERMITIDOS" error="Mínimo: 4,000.00_x000a_Máximo: 110,000.00" sqref="AG16:AM16">
      <formula1>4000</formula1>
      <formula2>110000</formula2>
    </dataValidation>
    <dataValidation type="list" allowBlank="1" showInputMessage="1" showErrorMessage="1" sqref="C16:N16">
      <formula1>$BD$1:$BD$32</formula1>
    </dataValidation>
  </dataValidations>
  <pageMargins left="0.23622047244094491" right="0.23622047244094491" top="0.55118110236220474" bottom="0.55118110236220474" header="0.31496062992125984" footer="0.31496062992125984"/>
  <pageSetup scale="70" fitToHeight="2" orientation="portrait" r:id="rId1"/>
  <rowBreaks count="2" manualBreakCount="2">
    <brk id="84" max="38" man="1"/>
    <brk id="167" max="3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activeCell="A2" sqref="A2"/>
    </sheetView>
  </sheetViews>
  <sheetFormatPr baseColWidth="10" defaultRowHeight="12" x14ac:dyDescent="0.2"/>
  <cols>
    <col min="1" max="1" width="22.140625" style="164" bestFit="1" customWidth="1"/>
    <col min="2" max="2" width="22.140625" style="164" customWidth="1"/>
    <col min="3" max="3" width="11.42578125" style="164" customWidth="1"/>
    <col min="4" max="4" width="9.28515625" style="164" bestFit="1" customWidth="1"/>
    <col min="5" max="5" width="4.28515625" style="164" customWidth="1"/>
    <col min="6" max="6" width="12.5703125" style="164" bestFit="1" customWidth="1"/>
    <col min="7" max="7" width="14.5703125" style="164" bestFit="1" customWidth="1"/>
    <col min="8" max="8" width="11.42578125" style="164"/>
    <col min="9" max="9" width="12.5703125" style="164" bestFit="1" customWidth="1"/>
    <col min="10" max="10" width="11.85546875" style="165" bestFit="1" customWidth="1"/>
    <col min="11" max="11" width="13.28515625" style="165" bestFit="1" customWidth="1"/>
    <col min="12" max="12" width="8.140625" style="165" bestFit="1" customWidth="1"/>
    <col min="13" max="13" width="9.28515625" style="165" bestFit="1" customWidth="1"/>
    <col min="14" max="16384" width="11.42578125" style="165"/>
  </cols>
  <sheetData>
    <row r="1" spans="1:12" ht="12.75" x14ac:dyDescent="0.2">
      <c r="A1" s="162" t="s">
        <v>736</v>
      </c>
      <c r="B1" s="162" t="s">
        <v>737</v>
      </c>
      <c r="C1" s="162" t="s">
        <v>738</v>
      </c>
      <c r="D1" s="163"/>
      <c r="F1" s="162" t="s">
        <v>7</v>
      </c>
      <c r="G1" s="162" t="s">
        <v>20</v>
      </c>
      <c r="H1" s="162" t="s">
        <v>154</v>
      </c>
      <c r="I1" s="162" t="s">
        <v>153</v>
      </c>
    </row>
    <row r="2" spans="1:12" ht="12.75" x14ac:dyDescent="0.2">
      <c r="A2" s="166">
        <v>5000</v>
      </c>
      <c r="B2" s="166">
        <v>10000</v>
      </c>
      <c r="C2" s="167">
        <v>12.95</v>
      </c>
      <c r="D2" s="163"/>
      <c r="F2" s="168">
        <v>0</v>
      </c>
      <c r="G2" s="169">
        <v>-0.24</v>
      </c>
      <c r="H2" s="169">
        <v>1.3000000000000001E-2</v>
      </c>
      <c r="I2" s="169">
        <v>3.2000000000000001E-2</v>
      </c>
    </row>
    <row r="3" spans="1:12" ht="12.75" x14ac:dyDescent="0.2">
      <c r="A3" s="166">
        <v>10000</v>
      </c>
      <c r="B3" s="166">
        <v>20000</v>
      </c>
      <c r="C3" s="167">
        <v>17.149999999999999</v>
      </c>
      <c r="D3" s="163"/>
      <c r="F3" s="168">
        <v>1</v>
      </c>
      <c r="G3" s="169">
        <v>-0.2</v>
      </c>
      <c r="H3" s="169">
        <v>1.4999999999999999E-2</v>
      </c>
      <c r="I3" s="169">
        <v>3.6999999999999998E-2</v>
      </c>
    </row>
    <row r="4" spans="1:12" ht="12.75" x14ac:dyDescent="0.2">
      <c r="A4" s="166">
        <v>25000</v>
      </c>
      <c r="B4" s="166">
        <v>50000</v>
      </c>
      <c r="C4" s="167">
        <v>24.5</v>
      </c>
      <c r="D4" s="163"/>
      <c r="F4" s="168">
        <v>2</v>
      </c>
      <c r="G4" s="169">
        <v>-0.16</v>
      </c>
      <c r="H4" s="169">
        <v>1.7000000000000001E-2</v>
      </c>
      <c r="I4" s="169">
        <v>4.2000000000000003E-2</v>
      </c>
    </row>
    <row r="5" spans="1:12" ht="12.75" x14ac:dyDescent="0.2">
      <c r="A5" s="166">
        <v>50000</v>
      </c>
      <c r="B5" s="166">
        <v>100000</v>
      </c>
      <c r="C5" s="167">
        <v>32.9</v>
      </c>
      <c r="D5" s="163"/>
      <c r="F5" s="168">
        <v>3</v>
      </c>
      <c r="G5" s="169">
        <v>-0.12</v>
      </c>
      <c r="H5" s="169">
        <v>1.9E-2</v>
      </c>
      <c r="I5" s="169">
        <v>4.7E-2</v>
      </c>
    </row>
    <row r="6" spans="1:12" ht="12.75" x14ac:dyDescent="0.2">
      <c r="A6" s="166">
        <v>100000</v>
      </c>
      <c r="B6" s="166">
        <v>300000</v>
      </c>
      <c r="C6" s="167">
        <v>41.3</v>
      </c>
      <c r="D6" s="163"/>
      <c r="F6" s="168">
        <v>4</v>
      </c>
      <c r="G6" s="169">
        <v>-0.08</v>
      </c>
      <c r="H6" s="169">
        <v>2.2000000000000002E-2</v>
      </c>
      <c r="I6" s="169">
        <v>5.2999999999999999E-2</v>
      </c>
    </row>
    <row r="7" spans="1:12" ht="12.75" x14ac:dyDescent="0.2">
      <c r="A7" s="170" t="s">
        <v>148</v>
      </c>
      <c r="B7" s="166">
        <v>5000</v>
      </c>
      <c r="C7" s="167">
        <v>100.06</v>
      </c>
      <c r="D7" s="163"/>
      <c r="F7" s="168">
        <v>5</v>
      </c>
      <c r="G7" s="169">
        <v>-0.04</v>
      </c>
      <c r="H7" s="169">
        <v>2.4E-2</v>
      </c>
      <c r="I7" s="169">
        <v>5.8999999999999997E-2</v>
      </c>
    </row>
    <row r="8" spans="1:12" ht="12.75" x14ac:dyDescent="0.2">
      <c r="A8" s="170" t="s">
        <v>147</v>
      </c>
      <c r="B8" s="166">
        <v>10000</v>
      </c>
      <c r="C8" s="167">
        <v>112.66</v>
      </c>
      <c r="D8" s="163"/>
      <c r="F8" s="168">
        <v>6</v>
      </c>
      <c r="G8" s="169">
        <v>0</v>
      </c>
      <c r="H8" s="169">
        <v>2.7000000000000003E-2</v>
      </c>
      <c r="I8" s="169">
        <v>6.5000000000000002E-2</v>
      </c>
    </row>
    <row r="9" spans="1:12" ht="12.75" x14ac:dyDescent="0.2">
      <c r="A9" s="170" t="s">
        <v>146</v>
      </c>
      <c r="B9" s="166">
        <v>15000</v>
      </c>
      <c r="C9" s="167">
        <v>129.45999999999998</v>
      </c>
      <c r="D9" s="163"/>
      <c r="F9" s="168">
        <v>7</v>
      </c>
      <c r="G9" s="169">
        <v>0.04</v>
      </c>
      <c r="H9" s="169">
        <v>2.7000000000000003E-2</v>
      </c>
      <c r="I9" s="169">
        <v>6.5000000000000002E-2</v>
      </c>
    </row>
    <row r="10" spans="1:12" ht="12.75" x14ac:dyDescent="0.2">
      <c r="A10" s="170" t="s">
        <v>145</v>
      </c>
      <c r="B10" s="166">
        <v>20000</v>
      </c>
      <c r="C10" s="167">
        <v>137.86000000000001</v>
      </c>
      <c r="D10" s="163"/>
      <c r="F10" s="168">
        <v>8</v>
      </c>
      <c r="G10" s="169">
        <v>0.08</v>
      </c>
      <c r="H10" s="169">
        <v>2.7000000000000003E-2</v>
      </c>
      <c r="I10" s="169">
        <v>6.5000000000000002E-2</v>
      </c>
    </row>
    <row r="11" spans="1:12" ht="12.75" x14ac:dyDescent="0.2">
      <c r="A11" s="170" t="s">
        <v>144</v>
      </c>
      <c r="B11" s="166">
        <v>25000</v>
      </c>
      <c r="C11" s="167">
        <v>146.26</v>
      </c>
      <c r="D11" s="163"/>
      <c r="F11" s="168">
        <v>9</v>
      </c>
      <c r="G11" s="169">
        <v>0.12</v>
      </c>
      <c r="H11" s="169">
        <v>2.7000000000000003E-2</v>
      </c>
      <c r="I11" s="169">
        <v>6.5000000000000002E-2</v>
      </c>
    </row>
    <row r="12" spans="1:12" ht="12.75" x14ac:dyDescent="0.2">
      <c r="A12" s="170" t="s">
        <v>142</v>
      </c>
      <c r="B12" s="166">
        <v>50000</v>
      </c>
      <c r="C12" s="167">
        <v>154.66</v>
      </c>
      <c r="D12" s="163"/>
      <c r="F12" s="168" t="s">
        <v>143</v>
      </c>
      <c r="G12" s="169">
        <v>0.16</v>
      </c>
      <c r="H12" s="169">
        <v>0.03</v>
      </c>
      <c r="I12" s="169">
        <v>7.0000000000000007E-2</v>
      </c>
      <c r="J12" s="171"/>
    </row>
    <row r="13" spans="1:12" ht="12.75" x14ac:dyDescent="0.2">
      <c r="A13" s="170" t="s">
        <v>141</v>
      </c>
      <c r="B13" s="166">
        <v>100000</v>
      </c>
      <c r="C13" s="167">
        <v>163.06</v>
      </c>
      <c r="D13" s="163"/>
      <c r="J13" s="171"/>
    </row>
    <row r="14" spans="1:12" ht="12.75" x14ac:dyDescent="0.2">
      <c r="A14" s="166">
        <v>500</v>
      </c>
      <c r="B14" s="166">
        <v>2500</v>
      </c>
      <c r="C14" s="167">
        <v>5.83</v>
      </c>
      <c r="D14" s="172">
        <v>5.83</v>
      </c>
      <c r="F14" s="162" t="s">
        <v>734</v>
      </c>
      <c r="G14" s="162" t="s">
        <v>20</v>
      </c>
      <c r="H14" s="162" t="s">
        <v>735</v>
      </c>
      <c r="I14" s="162" t="s">
        <v>734</v>
      </c>
      <c r="J14" s="171"/>
      <c r="K14" s="173"/>
      <c r="L14" s="173"/>
    </row>
    <row r="15" spans="1:12" ht="12.75" x14ac:dyDescent="0.2">
      <c r="A15" s="166">
        <v>1000</v>
      </c>
      <c r="B15" s="166">
        <v>5000</v>
      </c>
      <c r="C15" s="167">
        <v>8.17</v>
      </c>
      <c r="D15" s="172">
        <v>8.17</v>
      </c>
      <c r="F15" s="174" t="s">
        <v>1</v>
      </c>
      <c r="G15" s="169">
        <v>-0.1</v>
      </c>
      <c r="H15" s="175">
        <v>0</v>
      </c>
      <c r="I15" s="169" t="s">
        <v>1</v>
      </c>
      <c r="J15" s="171"/>
      <c r="K15" s="173"/>
      <c r="L15" s="173"/>
    </row>
    <row r="16" spans="1:12" ht="12.75" x14ac:dyDescent="0.2">
      <c r="A16" s="166">
        <v>2000</v>
      </c>
      <c r="B16" s="166">
        <v>10000</v>
      </c>
      <c r="C16" s="167">
        <v>14.97</v>
      </c>
      <c r="D16" s="172">
        <v>14.97</v>
      </c>
      <c r="F16" s="174" t="s">
        <v>8</v>
      </c>
      <c r="G16" s="169">
        <v>-0.12</v>
      </c>
      <c r="H16" s="175">
        <v>5000</v>
      </c>
      <c r="I16" s="169" t="s">
        <v>8</v>
      </c>
      <c r="J16" s="171"/>
      <c r="K16" s="173"/>
      <c r="L16" s="173"/>
    </row>
    <row r="17" spans="1:12" ht="12.75" x14ac:dyDescent="0.2">
      <c r="A17" s="166">
        <v>5000</v>
      </c>
      <c r="B17" s="166">
        <v>25000</v>
      </c>
      <c r="C17" s="167">
        <v>21.39</v>
      </c>
      <c r="D17" s="172">
        <v>21.39</v>
      </c>
      <c r="F17" s="174" t="s">
        <v>12</v>
      </c>
      <c r="G17" s="169">
        <v>-0.15</v>
      </c>
      <c r="H17" s="175">
        <v>10000</v>
      </c>
      <c r="I17" s="169" t="s">
        <v>12</v>
      </c>
      <c r="J17" s="171"/>
      <c r="K17" s="173"/>
      <c r="L17" s="173"/>
    </row>
    <row r="18" spans="1:12" ht="12.75" x14ac:dyDescent="0.2">
      <c r="A18" s="166">
        <v>10000</v>
      </c>
      <c r="B18" s="166">
        <v>50000</v>
      </c>
      <c r="C18" s="167">
        <v>32.08</v>
      </c>
      <c r="D18" s="172">
        <v>32.08</v>
      </c>
      <c r="F18" s="174" t="s">
        <v>15</v>
      </c>
      <c r="G18" s="169">
        <v>-0.18</v>
      </c>
      <c r="H18" s="175">
        <v>15000</v>
      </c>
      <c r="I18" s="169" t="s">
        <v>15</v>
      </c>
      <c r="J18" s="171"/>
      <c r="K18" s="173"/>
      <c r="L18" s="173"/>
    </row>
    <row r="19" spans="1:12" ht="12.75" x14ac:dyDescent="0.2">
      <c r="F19" s="174" t="s">
        <v>18</v>
      </c>
      <c r="G19" s="169">
        <v>-0.2</v>
      </c>
      <c r="H19" s="175">
        <v>20000</v>
      </c>
      <c r="I19" s="169" t="s">
        <v>18</v>
      </c>
      <c r="J19" s="173"/>
      <c r="K19" s="173"/>
      <c r="L19" s="173"/>
    </row>
    <row r="20" spans="1:12" ht="12.75" x14ac:dyDescent="0.2">
      <c r="A20" s="162" t="s">
        <v>733</v>
      </c>
      <c r="B20" s="162" t="s">
        <v>732</v>
      </c>
      <c r="C20" s="162" t="s">
        <v>733</v>
      </c>
      <c r="D20" s="162"/>
      <c r="F20" s="174" t="s">
        <v>11</v>
      </c>
      <c r="G20" s="169">
        <v>-0.23</v>
      </c>
      <c r="H20" s="175">
        <v>25000</v>
      </c>
      <c r="I20" s="169" t="s">
        <v>11</v>
      </c>
      <c r="J20" s="173"/>
      <c r="K20" s="173"/>
      <c r="L20" s="173"/>
    </row>
    <row r="21" spans="1:12" ht="12.75" x14ac:dyDescent="0.2">
      <c r="A21" s="176" t="s">
        <v>86</v>
      </c>
      <c r="B21" s="177" t="s">
        <v>68</v>
      </c>
      <c r="C21" s="176" t="s">
        <v>86</v>
      </c>
      <c r="D21" s="178">
        <v>0.04</v>
      </c>
      <c r="F21" s="174" t="s">
        <v>24</v>
      </c>
      <c r="G21" s="169">
        <v>-0.245</v>
      </c>
      <c r="H21" s="175">
        <v>30000</v>
      </c>
      <c r="I21" s="169" t="s">
        <v>24</v>
      </c>
      <c r="J21" s="173"/>
      <c r="K21" s="173"/>
      <c r="L21" s="173"/>
    </row>
    <row r="22" spans="1:12" ht="12.75" x14ac:dyDescent="0.2">
      <c r="A22" s="179" t="s">
        <v>151</v>
      </c>
      <c r="B22" s="180" t="s">
        <v>152</v>
      </c>
      <c r="C22" s="179" t="s">
        <v>151</v>
      </c>
      <c r="D22" s="178">
        <v>-0.03</v>
      </c>
      <c r="F22" s="174" t="s">
        <v>30</v>
      </c>
      <c r="G22" s="169">
        <v>-0.26</v>
      </c>
      <c r="H22" s="175">
        <v>35000</v>
      </c>
      <c r="I22" s="169" t="s">
        <v>30</v>
      </c>
      <c r="J22" s="173"/>
      <c r="K22" s="173"/>
      <c r="L22" s="173"/>
    </row>
    <row r="23" spans="1:12" ht="12.75" x14ac:dyDescent="0.2">
      <c r="A23" s="176" t="s">
        <v>149</v>
      </c>
      <c r="B23" s="177" t="s">
        <v>150</v>
      </c>
      <c r="C23" s="176" t="s">
        <v>149</v>
      </c>
      <c r="D23" s="178">
        <v>0.06</v>
      </c>
      <c r="F23" s="174" t="s">
        <v>35</v>
      </c>
      <c r="G23" s="169">
        <v>-0.27</v>
      </c>
      <c r="H23" s="175">
        <v>40000</v>
      </c>
      <c r="I23" s="169" t="s">
        <v>35</v>
      </c>
      <c r="J23" s="173"/>
      <c r="K23" s="173"/>
      <c r="L23" s="173"/>
    </row>
    <row r="24" spans="1:12" ht="12.75" x14ac:dyDescent="0.2">
      <c r="A24" s="181"/>
      <c r="F24" s="174" t="s">
        <v>42</v>
      </c>
      <c r="G24" s="169">
        <v>-0.28499999999999998</v>
      </c>
      <c r="H24" s="175">
        <v>45000</v>
      </c>
      <c r="I24" s="169" t="s">
        <v>42</v>
      </c>
      <c r="J24" s="173"/>
      <c r="K24" s="173"/>
      <c r="L24" s="173"/>
    </row>
    <row r="25" spans="1:12" ht="12.75" x14ac:dyDescent="0.2">
      <c r="A25" s="182" t="s">
        <v>1196</v>
      </c>
      <c r="B25" s="183">
        <v>7.4999999999999997E-3</v>
      </c>
      <c r="F25" s="174" t="s">
        <v>46</v>
      </c>
      <c r="G25" s="169">
        <v>-0.28999999999999998</v>
      </c>
      <c r="H25" s="175">
        <v>50000</v>
      </c>
      <c r="I25" s="169" t="s">
        <v>46</v>
      </c>
      <c r="J25" s="173"/>
      <c r="K25" s="173"/>
      <c r="L25" s="173"/>
    </row>
    <row r="26" spans="1:12" ht="12.75" x14ac:dyDescent="0.2">
      <c r="A26" s="182" t="s">
        <v>1195</v>
      </c>
      <c r="B26" s="183">
        <v>3.5999999999999997E-2</v>
      </c>
      <c r="F26" s="174" t="s">
        <v>48</v>
      </c>
      <c r="G26" s="169">
        <v>-0.3</v>
      </c>
      <c r="H26" s="175">
        <v>55000</v>
      </c>
      <c r="I26" s="169" t="s">
        <v>48</v>
      </c>
    </row>
    <row r="27" spans="1:12" x14ac:dyDescent="0.2">
      <c r="B27" s="184"/>
    </row>
    <row r="28" spans="1:12" x14ac:dyDescent="0.2">
      <c r="B28" s="184"/>
    </row>
    <row r="30" spans="1:12" x14ac:dyDescent="0.2">
      <c r="D30" s="185"/>
      <c r="E30" s="185"/>
      <c r="F30" s="185"/>
    </row>
    <row r="31" spans="1:12" x14ac:dyDescent="0.2">
      <c r="E31" s="185"/>
      <c r="F31" s="185"/>
    </row>
    <row r="32" spans="1:12" x14ac:dyDescent="0.2">
      <c r="E32" s="185"/>
      <c r="F32" s="185"/>
    </row>
    <row r="33" spans="4:6" x14ac:dyDescent="0.2">
      <c r="D33" s="185"/>
      <c r="E33" s="186"/>
      <c r="F33" s="186"/>
    </row>
    <row r="34" spans="4:6" x14ac:dyDescent="0.2">
      <c r="D34" s="187"/>
      <c r="E34" s="188"/>
      <c r="F34" s="188"/>
    </row>
    <row r="35" spans="4:6" x14ac:dyDescent="0.2">
      <c r="D35" s="189"/>
      <c r="E35" s="190"/>
      <c r="F35" s="190"/>
    </row>
    <row r="36" spans="4:6" x14ac:dyDescent="0.2">
      <c r="D36" s="191"/>
    </row>
    <row r="37" spans="4:6" x14ac:dyDescent="0.2">
      <c r="D37" s="191"/>
    </row>
    <row r="38" spans="4:6" x14ac:dyDescent="0.2">
      <c r="D38" s="191"/>
    </row>
  </sheetData>
  <sheetProtection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471"/>
  <sheetViews>
    <sheetView workbookViewId="0">
      <pane ySplit="1" topLeftCell="A2" activePane="bottomLeft" state="frozen"/>
      <selection pane="bottomLeft" activeCell="J83" sqref="J83"/>
    </sheetView>
  </sheetViews>
  <sheetFormatPr baseColWidth="10" defaultRowHeight="12.75" x14ac:dyDescent="0.2"/>
  <cols>
    <col min="1" max="1" width="13.140625" style="192" bestFit="1" customWidth="1"/>
    <col min="2" max="2" width="11" style="192" bestFit="1" customWidth="1"/>
    <col min="3" max="3" width="12.140625" style="193" bestFit="1" customWidth="1"/>
    <col min="4" max="4" width="10" style="192" bestFit="1" customWidth="1"/>
    <col min="5" max="5" width="23.140625" style="192" bestFit="1" customWidth="1"/>
    <col min="6" max="6" width="10" style="192" bestFit="1" customWidth="1"/>
    <col min="7" max="7" width="9" style="165" bestFit="1" customWidth="1"/>
    <col min="8" max="8" width="27.5703125" style="193" customWidth="1"/>
    <col min="9" max="9" width="9" style="165" customWidth="1"/>
    <col min="10" max="10" width="15.28515625" style="195" customWidth="1"/>
    <col min="11" max="16384" width="11.42578125" style="196"/>
  </cols>
  <sheetData>
    <row r="1" spans="1:10" x14ac:dyDescent="0.2">
      <c r="A1" s="192" t="s">
        <v>155</v>
      </c>
      <c r="B1" s="192" t="s">
        <v>156</v>
      </c>
      <c r="C1" s="193" t="s">
        <v>157</v>
      </c>
      <c r="D1" s="192" t="s">
        <v>158</v>
      </c>
      <c r="E1" s="192" t="s">
        <v>159</v>
      </c>
      <c r="F1" s="192" t="s">
        <v>160</v>
      </c>
      <c r="G1" s="194" t="s">
        <v>161</v>
      </c>
      <c r="H1" s="193" t="s">
        <v>731</v>
      </c>
      <c r="I1" s="194" t="s">
        <v>161</v>
      </c>
      <c r="J1" s="195" t="s">
        <v>162</v>
      </c>
    </row>
    <row r="2" spans="1:10" hidden="1" x14ac:dyDescent="0.2">
      <c r="A2" s="192" t="s">
        <v>0</v>
      </c>
      <c r="B2" s="192" t="s">
        <v>163</v>
      </c>
      <c r="C2" s="193" t="s">
        <v>68</v>
      </c>
      <c r="D2" s="192" t="s">
        <v>86</v>
      </c>
      <c r="E2" s="192" t="s">
        <v>164</v>
      </c>
      <c r="F2" s="192" t="s">
        <v>165</v>
      </c>
      <c r="G2" s="165" t="s">
        <v>763</v>
      </c>
      <c r="H2" s="193" t="str">
        <f t="shared" ref="H2:H66" si="0">CONCATENATE(A2,E2)</f>
        <v>ACURACL</v>
      </c>
      <c r="I2" s="165" t="str">
        <f t="shared" ref="I2:I66" si="1">CONCATENATE(B2,D2,F2)</f>
        <v>34401002</v>
      </c>
      <c r="J2" s="195">
        <v>-7.0000000000000007E-2</v>
      </c>
    </row>
    <row r="3" spans="1:10" hidden="1" x14ac:dyDescent="0.2">
      <c r="A3" s="192" t="s">
        <v>0</v>
      </c>
      <c r="B3" s="192" t="s">
        <v>163</v>
      </c>
      <c r="C3" s="193" t="s">
        <v>68</v>
      </c>
      <c r="D3" s="192" t="s">
        <v>86</v>
      </c>
      <c r="E3" s="192" t="s">
        <v>166</v>
      </c>
      <c r="F3" s="192" t="s">
        <v>167</v>
      </c>
      <c r="G3" s="165" t="s">
        <v>764</v>
      </c>
      <c r="H3" s="193" t="str">
        <f t="shared" si="0"/>
        <v>ACURAELT</v>
      </c>
      <c r="I3" s="165" t="str">
        <f t="shared" si="1"/>
        <v>34401003</v>
      </c>
      <c r="J3" s="195">
        <v>-7.0000000000000007E-2</v>
      </c>
    </row>
    <row r="4" spans="1:10" hidden="1" x14ac:dyDescent="0.2">
      <c r="A4" s="192" t="s">
        <v>0</v>
      </c>
      <c r="B4" s="192" t="s">
        <v>163</v>
      </c>
      <c r="C4" s="193" t="s">
        <v>68</v>
      </c>
      <c r="D4" s="192" t="s">
        <v>86</v>
      </c>
      <c r="E4" s="192" t="s">
        <v>168</v>
      </c>
      <c r="F4" s="192" t="s">
        <v>169</v>
      </c>
      <c r="G4" s="165" t="s">
        <v>765</v>
      </c>
      <c r="H4" s="193" t="str">
        <f t="shared" si="0"/>
        <v>ACURAILX</v>
      </c>
      <c r="I4" s="165" t="str">
        <f t="shared" si="1"/>
        <v>34401010</v>
      </c>
      <c r="J4" s="195">
        <v>-7.0000000000000007E-2</v>
      </c>
    </row>
    <row r="5" spans="1:10" hidden="1" x14ac:dyDescent="0.2">
      <c r="A5" s="192" t="s">
        <v>0</v>
      </c>
      <c r="B5" s="192" t="s">
        <v>163</v>
      </c>
      <c r="C5" s="193" t="s">
        <v>68</v>
      </c>
      <c r="D5" s="192" t="s">
        <v>86</v>
      </c>
      <c r="E5" s="192" t="s">
        <v>170</v>
      </c>
      <c r="F5" s="192" t="s">
        <v>171</v>
      </c>
      <c r="G5" s="165" t="s">
        <v>766</v>
      </c>
      <c r="H5" s="193" t="str">
        <f t="shared" si="0"/>
        <v>ACURAINTEGRA</v>
      </c>
      <c r="I5" s="165" t="str">
        <f t="shared" si="1"/>
        <v>34401004</v>
      </c>
      <c r="J5" s="195">
        <v>-7.0000000000000007E-2</v>
      </c>
    </row>
    <row r="6" spans="1:10" hidden="1" x14ac:dyDescent="0.2">
      <c r="A6" s="192" t="s">
        <v>0</v>
      </c>
      <c r="B6" s="192" t="s">
        <v>163</v>
      </c>
      <c r="C6" s="193" t="s">
        <v>68</v>
      </c>
      <c r="D6" s="192" t="s">
        <v>86</v>
      </c>
      <c r="E6" s="192" t="s">
        <v>172</v>
      </c>
      <c r="F6" s="192" t="s">
        <v>173</v>
      </c>
      <c r="G6" s="165" t="s">
        <v>767</v>
      </c>
      <c r="H6" s="193" t="str">
        <f t="shared" si="0"/>
        <v>ACURALEGEND</v>
      </c>
      <c r="I6" s="165" t="str">
        <f t="shared" si="1"/>
        <v>34401005</v>
      </c>
      <c r="J6" s="195">
        <v>-7.0000000000000007E-2</v>
      </c>
    </row>
    <row r="7" spans="1:10" hidden="1" x14ac:dyDescent="0.2">
      <c r="A7" s="192" t="s">
        <v>0</v>
      </c>
      <c r="B7" s="192" t="s">
        <v>163</v>
      </c>
      <c r="C7" s="193" t="s">
        <v>152</v>
      </c>
      <c r="D7" s="192" t="s">
        <v>151</v>
      </c>
      <c r="E7" s="192" t="s">
        <v>174</v>
      </c>
      <c r="F7" s="192" t="s">
        <v>175</v>
      </c>
      <c r="G7" s="165" t="s">
        <v>768</v>
      </c>
      <c r="H7" s="193" t="str">
        <f t="shared" si="0"/>
        <v>ACURAMDX</v>
      </c>
      <c r="I7" s="165" t="str">
        <f t="shared" si="1"/>
        <v>34402008</v>
      </c>
      <c r="J7" s="195">
        <v>-7.0000000000000007E-2</v>
      </c>
    </row>
    <row r="8" spans="1:10" hidden="1" x14ac:dyDescent="0.2">
      <c r="A8" s="192" t="s">
        <v>0</v>
      </c>
      <c r="B8" s="192" t="s">
        <v>163</v>
      </c>
      <c r="C8" s="193" t="s">
        <v>152</v>
      </c>
      <c r="D8" s="192" t="s">
        <v>151</v>
      </c>
      <c r="E8" s="192" t="s">
        <v>176</v>
      </c>
      <c r="F8" s="192" t="s">
        <v>177</v>
      </c>
      <c r="G8" s="165" t="str">
        <f>CONCATENATE(B8,D8,F8)</f>
        <v>34402009</v>
      </c>
      <c r="H8" s="193" t="str">
        <f t="shared" si="0"/>
        <v>ACURARDX</v>
      </c>
      <c r="I8" s="165" t="str">
        <f t="shared" si="1"/>
        <v>34402009</v>
      </c>
      <c r="J8" s="195">
        <v>-7.0000000000000007E-2</v>
      </c>
    </row>
    <row r="9" spans="1:10" hidden="1" x14ac:dyDescent="0.2">
      <c r="A9" s="192" t="s">
        <v>0</v>
      </c>
      <c r="B9" s="192" t="s">
        <v>163</v>
      </c>
      <c r="C9" s="193" t="s">
        <v>68</v>
      </c>
      <c r="D9" s="192" t="s">
        <v>86</v>
      </c>
      <c r="E9" s="192" t="s">
        <v>1207</v>
      </c>
      <c r="F9" s="192" t="s">
        <v>210</v>
      </c>
      <c r="G9" s="165" t="str">
        <f t="shared" ref="G9:G10" si="2">CONCATENATE(B9,D9,F9)</f>
        <v>34401011</v>
      </c>
      <c r="H9" s="193" t="str">
        <f t="shared" ref="H9" si="3">CONCATENATE(A9,E9)</f>
        <v>ACURARLX</v>
      </c>
      <c r="I9" s="165" t="str">
        <f t="shared" ref="I9" si="4">CONCATENATE(B9,D9,F9)</f>
        <v>34401011</v>
      </c>
      <c r="J9" s="195">
        <v>-7.0000000000000007E-2</v>
      </c>
    </row>
    <row r="10" spans="1:10" hidden="1" x14ac:dyDescent="0.2">
      <c r="A10" s="192" t="s">
        <v>0</v>
      </c>
      <c r="B10" s="192" t="s">
        <v>163</v>
      </c>
      <c r="C10" s="193" t="s">
        <v>68</v>
      </c>
      <c r="D10" s="192" t="s">
        <v>86</v>
      </c>
      <c r="E10" s="192" t="s">
        <v>178</v>
      </c>
      <c r="F10" s="192" t="s">
        <v>179</v>
      </c>
      <c r="G10" s="165" t="str">
        <f t="shared" si="2"/>
        <v>34401007</v>
      </c>
      <c r="H10" s="193" t="str">
        <f t="shared" si="0"/>
        <v>ACURARSX</v>
      </c>
      <c r="I10" s="165" t="str">
        <f t="shared" si="1"/>
        <v>34401007</v>
      </c>
      <c r="J10" s="195">
        <v>-7.0000000000000007E-2</v>
      </c>
    </row>
    <row r="11" spans="1:10" hidden="1" x14ac:dyDescent="0.2">
      <c r="A11" s="192" t="s">
        <v>2</v>
      </c>
      <c r="B11" s="192" t="s">
        <v>180</v>
      </c>
      <c r="C11" s="193" t="s">
        <v>68</v>
      </c>
      <c r="D11" s="192" t="s">
        <v>86</v>
      </c>
      <c r="E11" s="192" t="s">
        <v>181</v>
      </c>
      <c r="F11" s="192" t="s">
        <v>182</v>
      </c>
      <c r="G11" s="165" t="s">
        <v>769</v>
      </c>
      <c r="H11" s="193" t="str">
        <f t="shared" si="0"/>
        <v>AUDIA1</v>
      </c>
      <c r="I11" s="165" t="str">
        <f t="shared" si="1"/>
        <v>00601020</v>
      </c>
      <c r="J11" s="195">
        <v>-0.06</v>
      </c>
    </row>
    <row r="12" spans="1:10" hidden="1" x14ac:dyDescent="0.2">
      <c r="A12" s="192" t="s">
        <v>2</v>
      </c>
      <c r="B12" s="192" t="s">
        <v>180</v>
      </c>
      <c r="C12" s="193" t="s">
        <v>68</v>
      </c>
      <c r="D12" s="192" t="s">
        <v>86</v>
      </c>
      <c r="E12" s="192" t="s">
        <v>183</v>
      </c>
      <c r="F12" s="192" t="s">
        <v>173</v>
      </c>
      <c r="G12" s="165" t="s">
        <v>770</v>
      </c>
      <c r="H12" s="193" t="str">
        <f t="shared" si="0"/>
        <v>AUDIA3</v>
      </c>
      <c r="I12" s="165" t="str">
        <f t="shared" si="1"/>
        <v>00601005</v>
      </c>
      <c r="J12" s="195">
        <v>-0.06</v>
      </c>
    </row>
    <row r="13" spans="1:10" hidden="1" x14ac:dyDescent="0.2">
      <c r="A13" s="192" t="s">
        <v>2</v>
      </c>
      <c r="B13" s="192" t="s">
        <v>180</v>
      </c>
      <c r="C13" s="193" t="s">
        <v>68</v>
      </c>
      <c r="D13" s="192" t="s">
        <v>86</v>
      </c>
      <c r="E13" s="192" t="s">
        <v>184</v>
      </c>
      <c r="F13" s="192" t="s">
        <v>180</v>
      </c>
      <c r="G13" s="165" t="s">
        <v>771</v>
      </c>
      <c r="H13" s="193" t="str">
        <f t="shared" si="0"/>
        <v>AUDIA4</v>
      </c>
      <c r="I13" s="165" t="str">
        <f t="shared" si="1"/>
        <v>00601006</v>
      </c>
      <c r="J13" s="195">
        <v>-0.06</v>
      </c>
    </row>
    <row r="14" spans="1:10" hidden="1" x14ac:dyDescent="0.2">
      <c r="A14" s="192" t="s">
        <v>2</v>
      </c>
      <c r="B14" s="192" t="s">
        <v>180</v>
      </c>
      <c r="C14" s="193" t="s">
        <v>68</v>
      </c>
      <c r="D14" s="192" t="s">
        <v>86</v>
      </c>
      <c r="E14" s="192" t="s">
        <v>185</v>
      </c>
      <c r="F14" s="192" t="s">
        <v>179</v>
      </c>
      <c r="G14" s="165" t="s">
        <v>772</v>
      </c>
      <c r="H14" s="193" t="str">
        <f t="shared" si="0"/>
        <v>AUDIA5</v>
      </c>
      <c r="I14" s="165" t="str">
        <f t="shared" si="1"/>
        <v>00601007</v>
      </c>
      <c r="J14" s="195">
        <v>-0.06</v>
      </c>
    </row>
    <row r="15" spans="1:10" hidden="1" x14ac:dyDescent="0.2">
      <c r="A15" s="192" t="s">
        <v>2</v>
      </c>
      <c r="B15" s="192" t="s">
        <v>180</v>
      </c>
      <c r="C15" s="193" t="s">
        <v>68</v>
      </c>
      <c r="D15" s="192" t="s">
        <v>86</v>
      </c>
      <c r="E15" s="192" t="s">
        <v>186</v>
      </c>
      <c r="F15" s="192" t="s">
        <v>175</v>
      </c>
      <c r="G15" s="165" t="s">
        <v>773</v>
      </c>
      <c r="H15" s="193" t="str">
        <f t="shared" si="0"/>
        <v>AUDIA6</v>
      </c>
      <c r="I15" s="165" t="str">
        <f t="shared" si="1"/>
        <v>00601008</v>
      </c>
      <c r="J15" s="195">
        <v>-0.06</v>
      </c>
    </row>
    <row r="16" spans="1:10" hidden="1" x14ac:dyDescent="0.2">
      <c r="A16" s="192" t="s">
        <v>2</v>
      </c>
      <c r="B16" s="192" t="s">
        <v>180</v>
      </c>
      <c r="C16" s="193" t="s">
        <v>68</v>
      </c>
      <c r="D16" s="192" t="s">
        <v>86</v>
      </c>
      <c r="E16" s="192" t="s">
        <v>187</v>
      </c>
      <c r="F16" s="192" t="s">
        <v>188</v>
      </c>
      <c r="G16" s="165" t="s">
        <v>774</v>
      </c>
      <c r="H16" s="193" t="str">
        <f t="shared" si="0"/>
        <v>AUDIA7</v>
      </c>
      <c r="I16" s="165" t="str">
        <f t="shared" si="1"/>
        <v>00601018</v>
      </c>
      <c r="J16" s="195">
        <v>-0.06</v>
      </c>
    </row>
    <row r="17" spans="1:10" hidden="1" x14ac:dyDescent="0.2">
      <c r="A17" s="192" t="s">
        <v>2</v>
      </c>
      <c r="B17" s="192" t="s">
        <v>180</v>
      </c>
      <c r="C17" s="193" t="s">
        <v>68</v>
      </c>
      <c r="D17" s="192" t="s">
        <v>86</v>
      </c>
      <c r="E17" s="192" t="s">
        <v>189</v>
      </c>
      <c r="F17" s="192" t="s">
        <v>177</v>
      </c>
      <c r="G17" s="165" t="s">
        <v>775</v>
      </c>
      <c r="H17" s="193" t="str">
        <f t="shared" si="0"/>
        <v>AUDIA8</v>
      </c>
      <c r="I17" s="165" t="str">
        <f t="shared" si="1"/>
        <v>00601009</v>
      </c>
      <c r="J17" s="195">
        <v>-0.06</v>
      </c>
    </row>
    <row r="18" spans="1:10" hidden="1" x14ac:dyDescent="0.2">
      <c r="A18" s="192" t="s">
        <v>2</v>
      </c>
      <c r="B18" s="192" t="s">
        <v>180</v>
      </c>
      <c r="C18" s="193" t="s">
        <v>152</v>
      </c>
      <c r="D18" s="192" t="s">
        <v>151</v>
      </c>
      <c r="E18" s="192" t="s">
        <v>190</v>
      </c>
      <c r="F18" s="192" t="s">
        <v>191</v>
      </c>
      <c r="G18" s="165" t="s">
        <v>776</v>
      </c>
      <c r="H18" s="193" t="str">
        <f t="shared" si="0"/>
        <v>AUDIQ3</v>
      </c>
      <c r="I18" s="165" t="str">
        <f t="shared" si="1"/>
        <v>00602019</v>
      </c>
      <c r="J18" s="195">
        <v>-0.05</v>
      </c>
    </row>
    <row r="19" spans="1:10" hidden="1" x14ac:dyDescent="0.2">
      <c r="A19" s="192" t="s">
        <v>2</v>
      </c>
      <c r="B19" s="192" t="s">
        <v>180</v>
      </c>
      <c r="C19" s="193" t="s">
        <v>152</v>
      </c>
      <c r="D19" s="192" t="s">
        <v>151</v>
      </c>
      <c r="E19" s="192" t="s">
        <v>192</v>
      </c>
      <c r="F19" s="192" t="s">
        <v>193</v>
      </c>
      <c r="G19" s="165" t="s">
        <v>777</v>
      </c>
      <c r="H19" s="193" t="str">
        <f t="shared" si="0"/>
        <v>AUDIQ5</v>
      </c>
      <c r="I19" s="165" t="str">
        <f t="shared" si="1"/>
        <v>00602016</v>
      </c>
      <c r="J19" s="195">
        <v>0</v>
      </c>
    </row>
    <row r="20" spans="1:10" hidden="1" x14ac:dyDescent="0.2">
      <c r="A20" s="192" t="s">
        <v>2</v>
      </c>
      <c r="B20" s="192" t="s">
        <v>180</v>
      </c>
      <c r="C20" s="193" t="s">
        <v>152</v>
      </c>
      <c r="D20" s="192" t="s">
        <v>151</v>
      </c>
      <c r="E20" s="192" t="s">
        <v>194</v>
      </c>
      <c r="F20" s="192" t="s">
        <v>195</v>
      </c>
      <c r="G20" s="165" t="s">
        <v>778</v>
      </c>
      <c r="H20" s="193" t="str">
        <f t="shared" si="0"/>
        <v>AUDIQ7</v>
      </c>
      <c r="I20" s="165" t="str">
        <f t="shared" si="1"/>
        <v>00602017</v>
      </c>
      <c r="J20" s="195">
        <v>-0.06</v>
      </c>
    </row>
    <row r="21" spans="1:10" hidden="1" x14ac:dyDescent="0.2">
      <c r="A21" s="192" t="s">
        <v>2</v>
      </c>
      <c r="B21" s="192" t="s">
        <v>180</v>
      </c>
      <c r="C21" s="193" t="s">
        <v>68</v>
      </c>
      <c r="D21" s="192" t="s">
        <v>86</v>
      </c>
      <c r="E21" s="192" t="s">
        <v>196</v>
      </c>
      <c r="F21" s="192" t="s">
        <v>197</v>
      </c>
      <c r="G21" s="165" t="s">
        <v>779</v>
      </c>
      <c r="H21" s="193" t="str">
        <f t="shared" si="0"/>
        <v>AUDIS4</v>
      </c>
      <c r="I21" s="165" t="str">
        <f t="shared" si="1"/>
        <v>00601013</v>
      </c>
      <c r="J21" s="195">
        <v>-0.06</v>
      </c>
    </row>
    <row r="22" spans="1:10" hidden="1" x14ac:dyDescent="0.2">
      <c r="A22" s="192" t="s">
        <v>9</v>
      </c>
      <c r="B22" s="192" t="s">
        <v>175</v>
      </c>
      <c r="C22" s="193" t="s">
        <v>68</v>
      </c>
      <c r="D22" s="192" t="s">
        <v>86</v>
      </c>
      <c r="E22" s="192" t="s">
        <v>198</v>
      </c>
      <c r="F22" s="192" t="s">
        <v>199</v>
      </c>
      <c r="G22" s="165" t="s">
        <v>780</v>
      </c>
      <c r="H22" s="193" t="str">
        <f t="shared" si="0"/>
        <v>BMW116</v>
      </c>
      <c r="I22" s="165" t="str">
        <f t="shared" si="1"/>
        <v>00801001</v>
      </c>
      <c r="J22" s="195">
        <v>-0.05</v>
      </c>
    </row>
    <row r="23" spans="1:10" hidden="1" x14ac:dyDescent="0.2">
      <c r="A23" s="192" t="s">
        <v>9</v>
      </c>
      <c r="B23" s="192" t="s">
        <v>175</v>
      </c>
      <c r="C23" s="193" t="s">
        <v>68</v>
      </c>
      <c r="D23" s="192" t="s">
        <v>86</v>
      </c>
      <c r="E23" s="192" t="s">
        <v>200</v>
      </c>
      <c r="F23" s="192" t="s">
        <v>165</v>
      </c>
      <c r="G23" s="165" t="s">
        <v>781</v>
      </c>
      <c r="H23" s="193" t="str">
        <f t="shared" si="0"/>
        <v>BMW120</v>
      </c>
      <c r="I23" s="165" t="str">
        <f t="shared" si="1"/>
        <v>00801002</v>
      </c>
      <c r="J23" s="195">
        <v>-0.05</v>
      </c>
    </row>
    <row r="24" spans="1:10" hidden="1" x14ac:dyDescent="0.2">
      <c r="A24" s="192" t="s">
        <v>9</v>
      </c>
      <c r="B24" s="192" t="s">
        <v>175</v>
      </c>
      <c r="C24" s="193" t="s">
        <v>68</v>
      </c>
      <c r="D24" s="192" t="s">
        <v>86</v>
      </c>
      <c r="E24" s="192" t="s">
        <v>201</v>
      </c>
      <c r="F24" s="192" t="s">
        <v>167</v>
      </c>
      <c r="G24" s="165" t="s">
        <v>782</v>
      </c>
      <c r="H24" s="193" t="str">
        <f t="shared" si="0"/>
        <v>BMW135</v>
      </c>
      <c r="I24" s="165" t="str">
        <f t="shared" si="1"/>
        <v>00801003</v>
      </c>
      <c r="J24" s="195">
        <v>-0.05</v>
      </c>
    </row>
    <row r="25" spans="1:10" hidden="1" x14ac:dyDescent="0.2">
      <c r="A25" s="192" t="s">
        <v>9</v>
      </c>
      <c r="B25" s="192" t="s">
        <v>175</v>
      </c>
      <c r="C25" s="193" t="s">
        <v>68</v>
      </c>
      <c r="D25" s="192" t="s">
        <v>86</v>
      </c>
      <c r="E25" s="192" t="s">
        <v>202</v>
      </c>
      <c r="F25" s="192" t="s">
        <v>171</v>
      </c>
      <c r="G25" s="165" t="s">
        <v>783</v>
      </c>
      <c r="H25" s="193" t="str">
        <f t="shared" si="0"/>
        <v>BMW1602</v>
      </c>
      <c r="I25" s="165" t="str">
        <f t="shared" si="1"/>
        <v>00801004</v>
      </c>
      <c r="J25" s="195">
        <v>-0.05</v>
      </c>
    </row>
    <row r="26" spans="1:10" hidden="1" x14ac:dyDescent="0.2">
      <c r="A26" s="192" t="s">
        <v>9</v>
      </c>
      <c r="B26" s="192" t="s">
        <v>175</v>
      </c>
      <c r="C26" s="193" t="s">
        <v>68</v>
      </c>
      <c r="D26" s="192" t="s">
        <v>86</v>
      </c>
      <c r="E26" s="192" t="s">
        <v>203</v>
      </c>
      <c r="F26" s="192" t="s">
        <v>173</v>
      </c>
      <c r="G26" s="165" t="s">
        <v>784</v>
      </c>
      <c r="H26" s="193" t="str">
        <f t="shared" si="0"/>
        <v>BMW1802</v>
      </c>
      <c r="I26" s="165" t="str">
        <f t="shared" si="1"/>
        <v>00801005</v>
      </c>
      <c r="J26" s="195">
        <v>-0.05</v>
      </c>
    </row>
    <row r="27" spans="1:10" hidden="1" x14ac:dyDescent="0.2">
      <c r="A27" s="192" t="s">
        <v>9</v>
      </c>
      <c r="B27" s="192" t="s">
        <v>175</v>
      </c>
      <c r="C27" s="193" t="s">
        <v>68</v>
      </c>
      <c r="D27" s="192" t="s">
        <v>86</v>
      </c>
      <c r="E27" s="192" t="s">
        <v>204</v>
      </c>
      <c r="F27" s="192" t="s">
        <v>180</v>
      </c>
      <c r="G27" s="165" t="s">
        <v>785</v>
      </c>
      <c r="H27" s="193" t="str">
        <f t="shared" si="0"/>
        <v>BMW202</v>
      </c>
      <c r="I27" s="165" t="str">
        <f t="shared" si="1"/>
        <v>00801006</v>
      </c>
      <c r="J27" s="195">
        <v>-0.05</v>
      </c>
    </row>
    <row r="28" spans="1:10" hidden="1" x14ac:dyDescent="0.2">
      <c r="A28" s="192" t="s">
        <v>9</v>
      </c>
      <c r="B28" s="192" t="s">
        <v>175</v>
      </c>
      <c r="C28" s="193" t="s">
        <v>68</v>
      </c>
      <c r="D28" s="192" t="s">
        <v>86</v>
      </c>
      <c r="E28" s="192" t="s">
        <v>205</v>
      </c>
      <c r="F28" s="192" t="s">
        <v>179</v>
      </c>
      <c r="G28" s="165" t="s">
        <v>786</v>
      </c>
      <c r="H28" s="193" t="str">
        <f t="shared" si="0"/>
        <v>BMW2118</v>
      </c>
      <c r="I28" s="165" t="str">
        <f t="shared" si="1"/>
        <v>00801007</v>
      </c>
      <c r="J28" s="195">
        <v>-0.05</v>
      </c>
    </row>
    <row r="29" spans="1:10" hidden="1" x14ac:dyDescent="0.2">
      <c r="A29" s="192" t="s">
        <v>9</v>
      </c>
      <c r="B29" s="192" t="s">
        <v>175</v>
      </c>
      <c r="C29" s="193" t="s">
        <v>68</v>
      </c>
      <c r="D29" s="192" t="s">
        <v>86</v>
      </c>
      <c r="E29" s="192" t="s">
        <v>206</v>
      </c>
      <c r="F29" s="192" t="s">
        <v>175</v>
      </c>
      <c r="G29" s="165" t="s">
        <v>787</v>
      </c>
      <c r="H29" s="193" t="str">
        <f t="shared" si="0"/>
        <v>BMW220</v>
      </c>
      <c r="I29" s="165" t="str">
        <f t="shared" si="1"/>
        <v>00801008</v>
      </c>
      <c r="J29" s="195">
        <v>-0.05</v>
      </c>
    </row>
    <row r="30" spans="1:10" hidden="1" x14ac:dyDescent="0.2">
      <c r="A30" s="192" t="s">
        <v>9</v>
      </c>
      <c r="B30" s="192" t="s">
        <v>175</v>
      </c>
      <c r="C30" s="193" t="s">
        <v>68</v>
      </c>
      <c r="D30" s="192" t="s">
        <v>86</v>
      </c>
      <c r="E30" s="192" t="s">
        <v>207</v>
      </c>
      <c r="F30" s="192" t="s">
        <v>177</v>
      </c>
      <c r="G30" s="165" t="s">
        <v>788</v>
      </c>
      <c r="H30" s="193" t="str">
        <f t="shared" si="0"/>
        <v>BMW3.0 CS</v>
      </c>
      <c r="I30" s="165" t="str">
        <f t="shared" si="1"/>
        <v>00801009</v>
      </c>
      <c r="J30" s="195">
        <v>-0.05</v>
      </c>
    </row>
    <row r="31" spans="1:10" hidden="1" x14ac:dyDescent="0.2">
      <c r="A31" s="192" t="s">
        <v>9</v>
      </c>
      <c r="B31" s="192" t="s">
        <v>175</v>
      </c>
      <c r="C31" s="193" t="s">
        <v>68</v>
      </c>
      <c r="D31" s="192" t="s">
        <v>86</v>
      </c>
      <c r="E31" s="192" t="s">
        <v>208</v>
      </c>
      <c r="F31" s="192" t="s">
        <v>169</v>
      </c>
      <c r="G31" s="165" t="s">
        <v>789</v>
      </c>
      <c r="H31" s="193" t="str">
        <f t="shared" si="0"/>
        <v>BMW303</v>
      </c>
      <c r="I31" s="165" t="str">
        <f t="shared" si="1"/>
        <v>00801010</v>
      </c>
      <c r="J31" s="195">
        <v>-0.05</v>
      </c>
    </row>
    <row r="32" spans="1:10" hidden="1" x14ac:dyDescent="0.2">
      <c r="A32" s="192" t="s">
        <v>9</v>
      </c>
      <c r="B32" s="192" t="s">
        <v>175</v>
      </c>
      <c r="C32" s="193" t="s">
        <v>68</v>
      </c>
      <c r="D32" s="192" t="s">
        <v>86</v>
      </c>
      <c r="E32" s="192" t="s">
        <v>209</v>
      </c>
      <c r="F32" s="192" t="s">
        <v>210</v>
      </c>
      <c r="G32" s="165" t="s">
        <v>790</v>
      </c>
      <c r="H32" s="193" t="str">
        <f t="shared" si="0"/>
        <v>BMW315</v>
      </c>
      <c r="I32" s="165" t="str">
        <f t="shared" si="1"/>
        <v>00801011</v>
      </c>
      <c r="J32" s="195">
        <v>-0.05</v>
      </c>
    </row>
    <row r="33" spans="1:10" hidden="1" x14ac:dyDescent="0.2">
      <c r="A33" s="192" t="s">
        <v>9</v>
      </c>
      <c r="B33" s="192" t="s">
        <v>175</v>
      </c>
      <c r="C33" s="193" t="s">
        <v>68</v>
      </c>
      <c r="D33" s="192" t="s">
        <v>86</v>
      </c>
      <c r="E33" s="192" t="s">
        <v>211</v>
      </c>
      <c r="F33" s="192" t="s">
        <v>212</v>
      </c>
      <c r="G33" s="165" t="s">
        <v>791</v>
      </c>
      <c r="H33" s="193" t="str">
        <f t="shared" si="0"/>
        <v>BMW316</v>
      </c>
      <c r="I33" s="165" t="str">
        <f t="shared" si="1"/>
        <v>00801012</v>
      </c>
      <c r="J33" s="195">
        <v>-0.05</v>
      </c>
    </row>
    <row r="34" spans="1:10" hidden="1" x14ac:dyDescent="0.2">
      <c r="A34" s="192" t="s">
        <v>9</v>
      </c>
      <c r="B34" s="192" t="s">
        <v>175</v>
      </c>
      <c r="C34" s="193" t="s">
        <v>68</v>
      </c>
      <c r="D34" s="192" t="s">
        <v>86</v>
      </c>
      <c r="E34" s="192" t="s">
        <v>213</v>
      </c>
      <c r="F34" s="192" t="s">
        <v>197</v>
      </c>
      <c r="G34" s="165" t="s">
        <v>792</v>
      </c>
      <c r="H34" s="193" t="str">
        <f t="shared" si="0"/>
        <v>BMW318</v>
      </c>
      <c r="I34" s="165" t="str">
        <f t="shared" si="1"/>
        <v>00801013</v>
      </c>
      <c r="J34" s="195">
        <v>-0.05</v>
      </c>
    </row>
    <row r="35" spans="1:10" hidden="1" x14ac:dyDescent="0.2">
      <c r="A35" s="192" t="s">
        <v>9</v>
      </c>
      <c r="B35" s="192" t="s">
        <v>175</v>
      </c>
      <c r="C35" s="193" t="s">
        <v>68</v>
      </c>
      <c r="D35" s="192" t="s">
        <v>86</v>
      </c>
      <c r="E35" s="192" t="s">
        <v>214</v>
      </c>
      <c r="F35" s="192" t="s">
        <v>215</v>
      </c>
      <c r="G35" s="165" t="s">
        <v>793</v>
      </c>
      <c r="H35" s="193" t="str">
        <f t="shared" si="0"/>
        <v>BMW320</v>
      </c>
      <c r="I35" s="165" t="str">
        <f t="shared" si="1"/>
        <v>00801014</v>
      </c>
      <c r="J35" s="195">
        <v>-0.05</v>
      </c>
    </row>
    <row r="36" spans="1:10" hidden="1" x14ac:dyDescent="0.2">
      <c r="A36" s="192" t="s">
        <v>9</v>
      </c>
      <c r="B36" s="192" t="s">
        <v>175</v>
      </c>
      <c r="C36" s="193" t="s">
        <v>68</v>
      </c>
      <c r="D36" s="192" t="s">
        <v>86</v>
      </c>
      <c r="E36" s="192" t="s">
        <v>216</v>
      </c>
      <c r="F36" s="192" t="s">
        <v>217</v>
      </c>
      <c r="G36" s="165" t="s">
        <v>794</v>
      </c>
      <c r="H36" s="193" t="str">
        <f t="shared" si="0"/>
        <v>BMW323</v>
      </c>
      <c r="I36" s="165" t="str">
        <f t="shared" si="1"/>
        <v>00801015</v>
      </c>
      <c r="J36" s="195">
        <v>-0.05</v>
      </c>
    </row>
    <row r="37" spans="1:10" hidden="1" x14ac:dyDescent="0.2">
      <c r="A37" s="192" t="s">
        <v>9</v>
      </c>
      <c r="B37" s="192" t="s">
        <v>175</v>
      </c>
      <c r="C37" s="193" t="s">
        <v>68</v>
      </c>
      <c r="D37" s="192" t="s">
        <v>86</v>
      </c>
      <c r="E37" s="192" t="s">
        <v>218</v>
      </c>
      <c r="F37" s="192" t="s">
        <v>193</v>
      </c>
      <c r="G37" s="165" t="s">
        <v>795</v>
      </c>
      <c r="H37" s="193" t="str">
        <f t="shared" si="0"/>
        <v>BMW325</v>
      </c>
      <c r="I37" s="165" t="str">
        <f t="shared" si="1"/>
        <v>00801016</v>
      </c>
      <c r="J37" s="195">
        <v>-0.03</v>
      </c>
    </row>
    <row r="38" spans="1:10" hidden="1" x14ac:dyDescent="0.2">
      <c r="A38" s="192" t="s">
        <v>9</v>
      </c>
      <c r="B38" s="192" t="s">
        <v>175</v>
      </c>
      <c r="C38" s="193" t="s">
        <v>68</v>
      </c>
      <c r="D38" s="192" t="s">
        <v>86</v>
      </c>
      <c r="E38" s="192" t="s">
        <v>219</v>
      </c>
      <c r="F38" s="192" t="s">
        <v>195</v>
      </c>
      <c r="G38" s="165" t="s">
        <v>796</v>
      </c>
      <c r="H38" s="193" t="str">
        <f t="shared" si="0"/>
        <v>BMW328</v>
      </c>
      <c r="I38" s="165" t="str">
        <f t="shared" si="1"/>
        <v>00801017</v>
      </c>
      <c r="J38" s="195">
        <v>-0.03</v>
      </c>
    </row>
    <row r="39" spans="1:10" hidden="1" x14ac:dyDescent="0.2">
      <c r="A39" s="192" t="s">
        <v>9</v>
      </c>
      <c r="B39" s="192" t="s">
        <v>175</v>
      </c>
      <c r="C39" s="193" t="s">
        <v>68</v>
      </c>
      <c r="D39" s="192" t="s">
        <v>86</v>
      </c>
      <c r="E39" s="192" t="s">
        <v>220</v>
      </c>
      <c r="F39" s="192" t="s">
        <v>188</v>
      </c>
      <c r="G39" s="165" t="s">
        <v>797</v>
      </c>
      <c r="H39" s="193" t="str">
        <f t="shared" si="0"/>
        <v>BMW330</v>
      </c>
      <c r="I39" s="165" t="str">
        <f t="shared" si="1"/>
        <v>00801018</v>
      </c>
      <c r="J39" s="195">
        <v>-0.06</v>
      </c>
    </row>
    <row r="40" spans="1:10" hidden="1" x14ac:dyDescent="0.2">
      <c r="A40" s="192" t="s">
        <v>9</v>
      </c>
      <c r="B40" s="192" t="s">
        <v>175</v>
      </c>
      <c r="C40" s="193" t="s">
        <v>68</v>
      </c>
      <c r="D40" s="192" t="s">
        <v>86</v>
      </c>
      <c r="E40" s="192" t="s">
        <v>221</v>
      </c>
      <c r="F40" s="192" t="s">
        <v>182</v>
      </c>
      <c r="G40" s="165" t="s">
        <v>798</v>
      </c>
      <c r="H40" s="193" t="str">
        <f t="shared" si="0"/>
        <v>BMW335</v>
      </c>
      <c r="I40" s="165" t="str">
        <f t="shared" si="1"/>
        <v>00801020</v>
      </c>
      <c r="J40" s="195">
        <v>-0.06</v>
      </c>
    </row>
    <row r="41" spans="1:10" hidden="1" x14ac:dyDescent="0.2">
      <c r="A41" s="192" t="s">
        <v>9</v>
      </c>
      <c r="B41" s="192" t="s">
        <v>175</v>
      </c>
      <c r="C41" s="193" t="s">
        <v>68</v>
      </c>
      <c r="D41" s="192" t="s">
        <v>86</v>
      </c>
      <c r="E41" s="192" t="s">
        <v>222</v>
      </c>
      <c r="F41" s="192" t="s">
        <v>223</v>
      </c>
      <c r="G41" s="165" t="s">
        <v>799</v>
      </c>
      <c r="H41" s="193" t="str">
        <f t="shared" si="0"/>
        <v>BMW383</v>
      </c>
      <c r="I41" s="165" t="str">
        <f t="shared" si="1"/>
        <v>00801021</v>
      </c>
      <c r="J41" s="195">
        <v>-0.06</v>
      </c>
    </row>
    <row r="42" spans="1:10" hidden="1" x14ac:dyDescent="0.2">
      <c r="A42" s="192" t="s">
        <v>9</v>
      </c>
      <c r="B42" s="192" t="s">
        <v>175</v>
      </c>
      <c r="C42" s="193" t="s">
        <v>68</v>
      </c>
      <c r="D42" s="192" t="s">
        <v>86</v>
      </c>
      <c r="E42" s="192" t="s">
        <v>224</v>
      </c>
      <c r="F42" s="192" t="s">
        <v>225</v>
      </c>
      <c r="G42" s="165" t="s">
        <v>800</v>
      </c>
      <c r="H42" s="193" t="str">
        <f t="shared" si="0"/>
        <v>BMW420i</v>
      </c>
      <c r="I42" s="165" t="str">
        <f t="shared" si="1"/>
        <v>00801100</v>
      </c>
      <c r="J42" s="195">
        <v>0</v>
      </c>
    </row>
    <row r="43" spans="1:10" hidden="1" x14ac:dyDescent="0.2">
      <c r="A43" s="192" t="s">
        <v>9</v>
      </c>
      <c r="B43" s="192" t="s">
        <v>175</v>
      </c>
      <c r="C43" s="193" t="s">
        <v>68</v>
      </c>
      <c r="D43" s="192" t="s">
        <v>86</v>
      </c>
      <c r="E43" s="192" t="s">
        <v>226</v>
      </c>
      <c r="F43" s="192" t="s">
        <v>227</v>
      </c>
      <c r="G43" s="165" t="s">
        <v>801</v>
      </c>
      <c r="H43" s="193" t="str">
        <f t="shared" si="0"/>
        <v>BMW518</v>
      </c>
      <c r="I43" s="165" t="str">
        <f t="shared" si="1"/>
        <v>00801023</v>
      </c>
      <c r="J43" s="195">
        <v>-0.05</v>
      </c>
    </row>
    <row r="44" spans="1:10" hidden="1" x14ac:dyDescent="0.2">
      <c r="A44" s="192" t="s">
        <v>9</v>
      </c>
      <c r="B44" s="192" t="s">
        <v>175</v>
      </c>
      <c r="C44" s="193" t="s">
        <v>68</v>
      </c>
      <c r="D44" s="192" t="s">
        <v>86</v>
      </c>
      <c r="E44" s="192" t="s">
        <v>228</v>
      </c>
      <c r="F44" s="192" t="s">
        <v>229</v>
      </c>
      <c r="G44" s="165" t="s">
        <v>802</v>
      </c>
      <c r="H44" s="193" t="str">
        <f t="shared" si="0"/>
        <v>BMW519</v>
      </c>
      <c r="I44" s="165" t="str">
        <f t="shared" si="1"/>
        <v>00801024</v>
      </c>
      <c r="J44" s="195">
        <v>-0.06</v>
      </c>
    </row>
    <row r="45" spans="1:10" hidden="1" x14ac:dyDescent="0.2">
      <c r="A45" s="192" t="s">
        <v>9</v>
      </c>
      <c r="B45" s="192" t="s">
        <v>175</v>
      </c>
      <c r="C45" s="193" t="s">
        <v>68</v>
      </c>
      <c r="D45" s="192" t="s">
        <v>86</v>
      </c>
      <c r="E45" s="192" t="s">
        <v>230</v>
      </c>
      <c r="F45" s="192" t="s">
        <v>231</v>
      </c>
      <c r="G45" s="165" t="s">
        <v>803</v>
      </c>
      <c r="H45" s="193" t="str">
        <f t="shared" si="0"/>
        <v>BMW520</v>
      </c>
      <c r="I45" s="165" t="str">
        <f t="shared" si="1"/>
        <v>00801025</v>
      </c>
      <c r="J45" s="195">
        <v>-0.06</v>
      </c>
    </row>
    <row r="46" spans="1:10" hidden="1" x14ac:dyDescent="0.2">
      <c r="A46" s="192" t="s">
        <v>9</v>
      </c>
      <c r="B46" s="192" t="s">
        <v>175</v>
      </c>
      <c r="C46" s="193" t="s">
        <v>68</v>
      </c>
      <c r="D46" s="192" t="s">
        <v>86</v>
      </c>
      <c r="E46" s="192" t="s">
        <v>232</v>
      </c>
      <c r="F46" s="192" t="s">
        <v>233</v>
      </c>
      <c r="G46" s="165" t="s">
        <v>804</v>
      </c>
      <c r="H46" s="193" t="str">
        <f t="shared" si="0"/>
        <v>BMW521</v>
      </c>
      <c r="I46" s="165" t="str">
        <f t="shared" si="1"/>
        <v>00801026</v>
      </c>
      <c r="J46" s="195">
        <v>-0.06</v>
      </c>
    </row>
    <row r="47" spans="1:10" hidden="1" x14ac:dyDescent="0.2">
      <c r="A47" s="192" t="s">
        <v>9</v>
      </c>
      <c r="B47" s="192" t="s">
        <v>175</v>
      </c>
      <c r="C47" s="193" t="s">
        <v>68</v>
      </c>
      <c r="D47" s="192" t="s">
        <v>86</v>
      </c>
      <c r="E47" s="192" t="s">
        <v>234</v>
      </c>
      <c r="F47" s="192" t="s">
        <v>235</v>
      </c>
      <c r="G47" s="165" t="s">
        <v>805</v>
      </c>
      <c r="H47" s="193" t="str">
        <f t="shared" si="0"/>
        <v>BMW523</v>
      </c>
      <c r="I47" s="165" t="str">
        <f t="shared" si="1"/>
        <v>00801027</v>
      </c>
      <c r="J47" s="195">
        <v>-0.06</v>
      </c>
    </row>
    <row r="48" spans="1:10" hidden="1" x14ac:dyDescent="0.2">
      <c r="A48" s="192" t="s">
        <v>9</v>
      </c>
      <c r="B48" s="192" t="s">
        <v>175</v>
      </c>
      <c r="C48" s="193" t="s">
        <v>68</v>
      </c>
      <c r="D48" s="192" t="s">
        <v>86</v>
      </c>
      <c r="E48" s="192" t="s">
        <v>236</v>
      </c>
      <c r="F48" s="192" t="s">
        <v>237</v>
      </c>
      <c r="G48" s="165" t="s">
        <v>806</v>
      </c>
      <c r="H48" s="193" t="str">
        <f t="shared" si="0"/>
        <v>BMW525</v>
      </c>
      <c r="I48" s="165" t="str">
        <f t="shared" si="1"/>
        <v>00801028</v>
      </c>
      <c r="J48" s="195">
        <v>-0.06</v>
      </c>
    </row>
    <row r="49" spans="1:10" hidden="1" x14ac:dyDescent="0.2">
      <c r="A49" s="192" t="s">
        <v>9</v>
      </c>
      <c r="B49" s="192" t="s">
        <v>175</v>
      </c>
      <c r="C49" s="193" t="s">
        <v>68</v>
      </c>
      <c r="D49" s="192" t="s">
        <v>86</v>
      </c>
      <c r="E49" s="192" t="s">
        <v>238</v>
      </c>
      <c r="F49" s="192" t="s">
        <v>239</v>
      </c>
      <c r="G49" s="165" t="s">
        <v>807</v>
      </c>
      <c r="H49" s="193" t="str">
        <f t="shared" si="0"/>
        <v>BMW526</v>
      </c>
      <c r="I49" s="165" t="str">
        <f t="shared" si="1"/>
        <v>00801029</v>
      </c>
      <c r="J49" s="195">
        <v>-0.06</v>
      </c>
    </row>
    <row r="50" spans="1:10" hidden="1" x14ac:dyDescent="0.2">
      <c r="A50" s="192" t="s">
        <v>9</v>
      </c>
      <c r="B50" s="192" t="s">
        <v>175</v>
      </c>
      <c r="C50" s="193" t="s">
        <v>68</v>
      </c>
      <c r="D50" s="192" t="s">
        <v>86</v>
      </c>
      <c r="E50" s="192" t="s">
        <v>240</v>
      </c>
      <c r="F50" s="192" t="s">
        <v>241</v>
      </c>
      <c r="G50" s="165" t="s">
        <v>808</v>
      </c>
      <c r="H50" s="193" t="str">
        <f t="shared" si="0"/>
        <v>BMW528</v>
      </c>
      <c r="I50" s="165" t="str">
        <f t="shared" si="1"/>
        <v>00801030</v>
      </c>
      <c r="J50" s="195">
        <v>-0.06</v>
      </c>
    </row>
    <row r="51" spans="1:10" hidden="1" x14ac:dyDescent="0.2">
      <c r="A51" s="192" t="s">
        <v>9</v>
      </c>
      <c r="B51" s="192" t="s">
        <v>175</v>
      </c>
      <c r="C51" s="193" t="s">
        <v>68</v>
      </c>
      <c r="D51" s="192" t="s">
        <v>86</v>
      </c>
      <c r="E51" s="192" t="s">
        <v>242</v>
      </c>
      <c r="F51" s="192" t="s">
        <v>243</v>
      </c>
      <c r="G51" s="165" t="s">
        <v>809</v>
      </c>
      <c r="H51" s="193" t="str">
        <f t="shared" si="0"/>
        <v>BMW528I</v>
      </c>
      <c r="I51" s="165" t="str">
        <f t="shared" si="1"/>
        <v>00801031</v>
      </c>
      <c r="J51" s="195">
        <v>-0.06</v>
      </c>
    </row>
    <row r="52" spans="1:10" hidden="1" x14ac:dyDescent="0.2">
      <c r="A52" s="192" t="s">
        <v>9</v>
      </c>
      <c r="B52" s="192" t="s">
        <v>175</v>
      </c>
      <c r="C52" s="193" t="s">
        <v>68</v>
      </c>
      <c r="D52" s="192" t="s">
        <v>86</v>
      </c>
      <c r="E52" s="192" t="s">
        <v>244</v>
      </c>
      <c r="F52" s="192" t="s">
        <v>245</v>
      </c>
      <c r="G52" s="165" t="s">
        <v>810</v>
      </c>
      <c r="H52" s="193" t="str">
        <f t="shared" si="0"/>
        <v>BMW530</v>
      </c>
      <c r="I52" s="165" t="str">
        <f t="shared" si="1"/>
        <v>00801032</v>
      </c>
      <c r="J52" s="195">
        <v>-0.06</v>
      </c>
    </row>
    <row r="53" spans="1:10" hidden="1" x14ac:dyDescent="0.2">
      <c r="A53" s="192" t="s">
        <v>9</v>
      </c>
      <c r="B53" s="192" t="s">
        <v>175</v>
      </c>
      <c r="C53" s="193" t="s">
        <v>68</v>
      </c>
      <c r="D53" s="192" t="s">
        <v>86</v>
      </c>
      <c r="E53" s="192" t="s">
        <v>246</v>
      </c>
      <c r="F53" s="192" t="s">
        <v>247</v>
      </c>
      <c r="G53" s="165" t="s">
        <v>811</v>
      </c>
      <c r="H53" s="193" t="str">
        <f t="shared" si="0"/>
        <v>BMW530 I</v>
      </c>
      <c r="I53" s="165" t="str">
        <f t="shared" si="1"/>
        <v>00801090</v>
      </c>
      <c r="J53" s="195">
        <v>-0.06</v>
      </c>
    </row>
    <row r="54" spans="1:10" hidden="1" x14ac:dyDescent="0.2">
      <c r="A54" s="192" t="s">
        <v>9</v>
      </c>
      <c r="B54" s="192" t="s">
        <v>175</v>
      </c>
      <c r="C54" s="193" t="s">
        <v>68</v>
      </c>
      <c r="D54" s="192" t="s">
        <v>86</v>
      </c>
      <c r="E54" s="192" t="s">
        <v>248</v>
      </c>
      <c r="F54" s="192" t="s">
        <v>249</v>
      </c>
      <c r="G54" s="165" t="s">
        <v>812</v>
      </c>
      <c r="H54" s="193" t="str">
        <f t="shared" si="0"/>
        <v>BMW530D</v>
      </c>
      <c r="I54" s="165" t="str">
        <f t="shared" si="1"/>
        <v>00801095</v>
      </c>
      <c r="J54" s="195">
        <v>0</v>
      </c>
    </row>
    <row r="55" spans="1:10" hidden="1" x14ac:dyDescent="0.2">
      <c r="A55" s="192" t="s">
        <v>9</v>
      </c>
      <c r="B55" s="192" t="s">
        <v>175</v>
      </c>
      <c r="C55" s="193" t="s">
        <v>68</v>
      </c>
      <c r="D55" s="192" t="s">
        <v>86</v>
      </c>
      <c r="E55" s="192" t="s">
        <v>250</v>
      </c>
      <c r="F55" s="192" t="s">
        <v>251</v>
      </c>
      <c r="G55" s="165" t="s">
        <v>813</v>
      </c>
      <c r="H55" s="193" t="str">
        <f t="shared" si="0"/>
        <v>BMW535</v>
      </c>
      <c r="I55" s="165" t="str">
        <f t="shared" si="1"/>
        <v>00801033</v>
      </c>
      <c r="J55" s="195">
        <v>-0.06</v>
      </c>
    </row>
    <row r="56" spans="1:10" hidden="1" x14ac:dyDescent="0.2">
      <c r="A56" s="192" t="s">
        <v>9</v>
      </c>
      <c r="B56" s="192" t="s">
        <v>175</v>
      </c>
      <c r="C56" s="193" t="s">
        <v>68</v>
      </c>
      <c r="D56" s="192" t="s">
        <v>86</v>
      </c>
      <c r="E56" s="192" t="s">
        <v>252</v>
      </c>
      <c r="F56" s="192" t="s">
        <v>253</v>
      </c>
      <c r="G56" s="165" t="s">
        <v>814</v>
      </c>
      <c r="H56" s="193" t="str">
        <f t="shared" si="0"/>
        <v>BMW540</v>
      </c>
      <c r="I56" s="165" t="str">
        <f t="shared" si="1"/>
        <v>00801034</v>
      </c>
      <c r="J56" s="195">
        <v>-0.06</v>
      </c>
    </row>
    <row r="57" spans="1:10" hidden="1" x14ac:dyDescent="0.2">
      <c r="A57" s="192" t="s">
        <v>9</v>
      </c>
      <c r="B57" s="192" t="s">
        <v>175</v>
      </c>
      <c r="C57" s="193" t="s">
        <v>68</v>
      </c>
      <c r="D57" s="192" t="s">
        <v>86</v>
      </c>
      <c r="E57" s="192" t="s">
        <v>254</v>
      </c>
      <c r="F57" s="192" t="s">
        <v>255</v>
      </c>
      <c r="G57" s="165" t="s">
        <v>815</v>
      </c>
      <c r="H57" s="193" t="str">
        <f t="shared" si="0"/>
        <v>BMW545</v>
      </c>
      <c r="I57" s="165" t="str">
        <f t="shared" si="1"/>
        <v>00801094</v>
      </c>
      <c r="J57" s="195">
        <v>0</v>
      </c>
    </row>
    <row r="58" spans="1:10" hidden="1" x14ac:dyDescent="0.2">
      <c r="A58" s="192" t="s">
        <v>9</v>
      </c>
      <c r="B58" s="192" t="s">
        <v>175</v>
      </c>
      <c r="C58" s="193" t="s">
        <v>68</v>
      </c>
      <c r="D58" s="192" t="s">
        <v>86</v>
      </c>
      <c r="E58" s="192" t="s">
        <v>256</v>
      </c>
      <c r="F58" s="192" t="s">
        <v>257</v>
      </c>
      <c r="G58" s="165" t="s">
        <v>816</v>
      </c>
      <c r="H58" s="193" t="str">
        <f t="shared" si="0"/>
        <v>BMW550</v>
      </c>
      <c r="I58" s="165" t="str">
        <f t="shared" si="1"/>
        <v>00801035</v>
      </c>
      <c r="J58" s="195">
        <v>-0.06</v>
      </c>
    </row>
    <row r="59" spans="1:10" hidden="1" x14ac:dyDescent="0.2">
      <c r="A59" s="192" t="s">
        <v>9</v>
      </c>
      <c r="B59" s="192" t="s">
        <v>175</v>
      </c>
      <c r="C59" s="193" t="s">
        <v>68</v>
      </c>
      <c r="D59" s="192" t="s">
        <v>86</v>
      </c>
      <c r="E59" s="192" t="s">
        <v>258</v>
      </c>
      <c r="F59" s="192" t="s">
        <v>259</v>
      </c>
      <c r="G59" s="165" t="s">
        <v>817</v>
      </c>
      <c r="H59" s="193" t="str">
        <f t="shared" si="0"/>
        <v>BMW626</v>
      </c>
      <c r="I59" s="165" t="str">
        <f t="shared" si="1"/>
        <v>00801036</v>
      </c>
      <c r="J59" s="195">
        <v>-0.06</v>
      </c>
    </row>
    <row r="60" spans="1:10" hidden="1" x14ac:dyDescent="0.2">
      <c r="A60" s="192" t="s">
        <v>9</v>
      </c>
      <c r="B60" s="192" t="s">
        <v>175</v>
      </c>
      <c r="C60" s="193" t="s">
        <v>68</v>
      </c>
      <c r="D60" s="192" t="s">
        <v>86</v>
      </c>
      <c r="E60" s="192" t="s">
        <v>260</v>
      </c>
      <c r="F60" s="192" t="s">
        <v>261</v>
      </c>
      <c r="G60" s="165" t="s">
        <v>818</v>
      </c>
      <c r="H60" s="193" t="str">
        <f t="shared" si="0"/>
        <v>BMW628</v>
      </c>
      <c r="I60" s="165" t="str">
        <f t="shared" si="1"/>
        <v>00801037</v>
      </c>
      <c r="J60" s="195">
        <v>-0.06</v>
      </c>
    </row>
    <row r="61" spans="1:10" hidden="1" x14ac:dyDescent="0.2">
      <c r="A61" s="192" t="s">
        <v>9</v>
      </c>
      <c r="B61" s="192" t="s">
        <v>175</v>
      </c>
      <c r="C61" s="193" t="s">
        <v>68</v>
      </c>
      <c r="D61" s="192" t="s">
        <v>86</v>
      </c>
      <c r="E61" s="192" t="s">
        <v>262</v>
      </c>
      <c r="F61" s="192" t="s">
        <v>263</v>
      </c>
      <c r="G61" s="165" t="s">
        <v>819</v>
      </c>
      <c r="H61" s="193" t="str">
        <f t="shared" si="0"/>
        <v>BMW630</v>
      </c>
      <c r="I61" s="165" t="str">
        <f t="shared" si="1"/>
        <v>00801038</v>
      </c>
      <c r="J61" s="195">
        <v>-0.06</v>
      </c>
    </row>
    <row r="62" spans="1:10" hidden="1" x14ac:dyDescent="0.2">
      <c r="A62" s="192" t="s">
        <v>9</v>
      </c>
      <c r="B62" s="192" t="s">
        <v>175</v>
      </c>
      <c r="C62" s="193" t="s">
        <v>68</v>
      </c>
      <c r="D62" s="192" t="s">
        <v>86</v>
      </c>
      <c r="E62" s="192" t="s">
        <v>264</v>
      </c>
      <c r="F62" s="192" t="s">
        <v>265</v>
      </c>
      <c r="G62" s="165" t="s">
        <v>820</v>
      </c>
      <c r="H62" s="193" t="str">
        <f t="shared" si="0"/>
        <v>BMW640I</v>
      </c>
      <c r="I62" s="165" t="str">
        <f t="shared" si="1"/>
        <v>00801092</v>
      </c>
      <c r="J62" s="195">
        <v>-0.06</v>
      </c>
    </row>
    <row r="63" spans="1:10" hidden="1" x14ac:dyDescent="0.2">
      <c r="A63" s="192" t="s">
        <v>9</v>
      </c>
      <c r="B63" s="192" t="s">
        <v>175</v>
      </c>
      <c r="C63" s="193" t="s">
        <v>68</v>
      </c>
      <c r="D63" s="192" t="s">
        <v>86</v>
      </c>
      <c r="E63" s="192" t="s">
        <v>266</v>
      </c>
      <c r="F63" s="192" t="s">
        <v>267</v>
      </c>
      <c r="G63" s="165" t="s">
        <v>821</v>
      </c>
      <c r="H63" s="193" t="str">
        <f t="shared" si="0"/>
        <v>BMW650</v>
      </c>
      <c r="I63" s="165" t="str">
        <f t="shared" si="1"/>
        <v>00801039</v>
      </c>
      <c r="J63" s="195">
        <v>-0.06</v>
      </c>
    </row>
    <row r="64" spans="1:10" hidden="1" x14ac:dyDescent="0.2">
      <c r="A64" s="192" t="s">
        <v>9</v>
      </c>
      <c r="B64" s="192" t="s">
        <v>175</v>
      </c>
      <c r="C64" s="193" t="s">
        <v>68</v>
      </c>
      <c r="D64" s="192" t="s">
        <v>86</v>
      </c>
      <c r="E64" s="192" t="s">
        <v>268</v>
      </c>
      <c r="F64" s="192" t="s">
        <v>269</v>
      </c>
      <c r="G64" s="165" t="s">
        <v>822</v>
      </c>
      <c r="H64" s="193" t="str">
        <f t="shared" si="0"/>
        <v>BMW720</v>
      </c>
      <c r="I64" s="165" t="str">
        <f t="shared" si="1"/>
        <v>00801040</v>
      </c>
      <c r="J64" s="195">
        <v>-0.06</v>
      </c>
    </row>
    <row r="65" spans="1:10" hidden="1" x14ac:dyDescent="0.2">
      <c r="A65" s="192" t="s">
        <v>9</v>
      </c>
      <c r="B65" s="192" t="s">
        <v>175</v>
      </c>
      <c r="C65" s="193" t="s">
        <v>68</v>
      </c>
      <c r="D65" s="192" t="s">
        <v>86</v>
      </c>
      <c r="E65" s="192" t="s">
        <v>270</v>
      </c>
      <c r="F65" s="192" t="s">
        <v>271</v>
      </c>
      <c r="G65" s="165" t="s">
        <v>823</v>
      </c>
      <c r="H65" s="193" t="str">
        <f t="shared" si="0"/>
        <v>BMW728</v>
      </c>
      <c r="I65" s="165" t="str">
        <f t="shared" si="1"/>
        <v>00801041</v>
      </c>
      <c r="J65" s="195">
        <v>-0.06</v>
      </c>
    </row>
    <row r="66" spans="1:10" hidden="1" x14ac:dyDescent="0.2">
      <c r="A66" s="192" t="s">
        <v>9</v>
      </c>
      <c r="B66" s="192" t="s">
        <v>175</v>
      </c>
      <c r="C66" s="193" t="s">
        <v>68</v>
      </c>
      <c r="D66" s="192" t="s">
        <v>86</v>
      </c>
      <c r="E66" s="192" t="s">
        <v>272</v>
      </c>
      <c r="F66" s="192" t="s">
        <v>273</v>
      </c>
      <c r="G66" s="165" t="s">
        <v>824</v>
      </c>
      <c r="H66" s="193" t="str">
        <f t="shared" si="0"/>
        <v>BMW730</v>
      </c>
      <c r="I66" s="165" t="str">
        <f t="shared" si="1"/>
        <v>00801042</v>
      </c>
      <c r="J66" s="195">
        <v>-0.05</v>
      </c>
    </row>
    <row r="67" spans="1:10" hidden="1" x14ac:dyDescent="0.2">
      <c r="A67" s="192" t="s">
        <v>9</v>
      </c>
      <c r="B67" s="192" t="s">
        <v>175</v>
      </c>
      <c r="C67" s="193" t="s">
        <v>68</v>
      </c>
      <c r="D67" s="192" t="s">
        <v>86</v>
      </c>
      <c r="E67" s="192" t="s">
        <v>274</v>
      </c>
      <c r="F67" s="192" t="s">
        <v>275</v>
      </c>
      <c r="G67" s="165" t="s">
        <v>825</v>
      </c>
      <c r="H67" s="193" t="str">
        <f t="shared" ref="H67:H137" si="5">CONCATENATE(A67,E67)</f>
        <v>BMW730I</v>
      </c>
      <c r="I67" s="165" t="str">
        <f t="shared" ref="I67:I137" si="6">CONCATENATE(B67,D67,F67)</f>
        <v>00801043</v>
      </c>
      <c r="J67" s="195">
        <v>-0.05</v>
      </c>
    </row>
    <row r="68" spans="1:10" hidden="1" x14ac:dyDescent="0.2">
      <c r="A68" s="192" t="s">
        <v>9</v>
      </c>
      <c r="B68" s="192" t="s">
        <v>175</v>
      </c>
      <c r="C68" s="193" t="s">
        <v>68</v>
      </c>
      <c r="D68" s="192" t="s">
        <v>86</v>
      </c>
      <c r="E68" s="192" t="s">
        <v>276</v>
      </c>
      <c r="F68" s="192" t="s">
        <v>277</v>
      </c>
      <c r="G68" s="165" t="s">
        <v>826</v>
      </c>
      <c r="H68" s="193" t="str">
        <f t="shared" si="5"/>
        <v>BMW735</v>
      </c>
      <c r="I68" s="165" t="str">
        <f t="shared" si="6"/>
        <v>00801044</v>
      </c>
      <c r="J68" s="195">
        <v>-0.05</v>
      </c>
    </row>
    <row r="69" spans="1:10" hidden="1" x14ac:dyDescent="0.2">
      <c r="A69" s="192" t="s">
        <v>9</v>
      </c>
      <c r="B69" s="192" t="s">
        <v>175</v>
      </c>
      <c r="C69" s="193" t="s">
        <v>68</v>
      </c>
      <c r="D69" s="192" t="s">
        <v>86</v>
      </c>
      <c r="E69" s="192" t="s">
        <v>278</v>
      </c>
      <c r="F69" s="192" t="s">
        <v>279</v>
      </c>
      <c r="G69" s="165" t="s">
        <v>827</v>
      </c>
      <c r="H69" s="193" t="str">
        <f t="shared" si="5"/>
        <v xml:space="preserve">BMW735 </v>
      </c>
      <c r="I69" s="165" t="str">
        <f t="shared" si="6"/>
        <v>00801045</v>
      </c>
      <c r="J69" s="195">
        <v>-0.05</v>
      </c>
    </row>
    <row r="70" spans="1:10" hidden="1" x14ac:dyDescent="0.2">
      <c r="A70" s="192" t="s">
        <v>9</v>
      </c>
      <c r="B70" s="192" t="s">
        <v>175</v>
      </c>
      <c r="C70" s="193" t="s">
        <v>68</v>
      </c>
      <c r="D70" s="192" t="s">
        <v>86</v>
      </c>
      <c r="E70" s="192" t="s">
        <v>280</v>
      </c>
      <c r="F70" s="192" t="s">
        <v>281</v>
      </c>
      <c r="G70" s="165" t="s">
        <v>828</v>
      </c>
      <c r="H70" s="193" t="str">
        <f t="shared" si="5"/>
        <v>BMW740</v>
      </c>
      <c r="I70" s="165" t="str">
        <f t="shared" si="6"/>
        <v>00801046</v>
      </c>
      <c r="J70" s="195">
        <v>-0.02</v>
      </c>
    </row>
    <row r="71" spans="1:10" hidden="1" x14ac:dyDescent="0.2">
      <c r="A71" s="192" t="s">
        <v>9</v>
      </c>
      <c r="B71" s="192" t="s">
        <v>175</v>
      </c>
      <c r="C71" s="193" t="s">
        <v>68</v>
      </c>
      <c r="D71" s="192" t="s">
        <v>86</v>
      </c>
      <c r="E71" s="192" t="s">
        <v>282</v>
      </c>
      <c r="F71" s="192" t="s">
        <v>283</v>
      </c>
      <c r="G71" s="165" t="s">
        <v>829</v>
      </c>
      <c r="H71" s="193" t="str">
        <f t="shared" si="5"/>
        <v>BMW745</v>
      </c>
      <c r="I71" s="165" t="str">
        <f t="shared" si="6"/>
        <v>00801047</v>
      </c>
      <c r="J71" s="195">
        <v>-0.05</v>
      </c>
    </row>
    <row r="72" spans="1:10" hidden="1" x14ac:dyDescent="0.2">
      <c r="A72" s="192" t="s">
        <v>9</v>
      </c>
      <c r="B72" s="192" t="s">
        <v>175</v>
      </c>
      <c r="C72" s="193" t="s">
        <v>68</v>
      </c>
      <c r="D72" s="192" t="s">
        <v>86</v>
      </c>
      <c r="E72" s="192" t="s">
        <v>284</v>
      </c>
      <c r="F72" s="192" t="s">
        <v>285</v>
      </c>
      <c r="G72" s="165" t="s">
        <v>830</v>
      </c>
      <c r="H72" s="193" t="str">
        <f t="shared" si="5"/>
        <v>BMW745I</v>
      </c>
      <c r="I72" s="165" t="str">
        <f t="shared" si="6"/>
        <v>00801048</v>
      </c>
      <c r="J72" s="195">
        <v>-0.05</v>
      </c>
    </row>
    <row r="73" spans="1:10" hidden="1" x14ac:dyDescent="0.2">
      <c r="A73" s="192" t="s">
        <v>9</v>
      </c>
      <c r="B73" s="192" t="s">
        <v>175</v>
      </c>
      <c r="C73" s="193" t="s">
        <v>68</v>
      </c>
      <c r="D73" s="192" t="s">
        <v>86</v>
      </c>
      <c r="E73" s="192" t="s">
        <v>286</v>
      </c>
      <c r="F73" s="192" t="s">
        <v>287</v>
      </c>
      <c r="G73" s="165" t="s">
        <v>831</v>
      </c>
      <c r="H73" s="193" t="str">
        <f t="shared" si="5"/>
        <v>BMW750</v>
      </c>
      <c r="I73" s="165" t="str">
        <f t="shared" si="6"/>
        <v>00801049</v>
      </c>
      <c r="J73" s="195">
        <v>-0.03</v>
      </c>
    </row>
    <row r="74" spans="1:10" hidden="1" x14ac:dyDescent="0.2">
      <c r="A74" s="192" t="s">
        <v>9</v>
      </c>
      <c r="B74" s="192" t="s">
        <v>175</v>
      </c>
      <c r="C74" s="193" t="s">
        <v>68</v>
      </c>
      <c r="D74" s="192" t="s">
        <v>86</v>
      </c>
      <c r="E74" s="192" t="s">
        <v>288</v>
      </c>
      <c r="F74" s="192" t="s">
        <v>289</v>
      </c>
      <c r="G74" s="165" t="s">
        <v>832</v>
      </c>
      <c r="H74" s="193" t="str">
        <f t="shared" si="5"/>
        <v>BMWACTIVEHIBRID 5</v>
      </c>
      <c r="I74" s="165" t="str">
        <f t="shared" si="6"/>
        <v>00801050</v>
      </c>
      <c r="J74" s="195">
        <v>-0.06</v>
      </c>
    </row>
    <row r="75" spans="1:10" hidden="1" x14ac:dyDescent="0.2">
      <c r="A75" s="192" t="s">
        <v>9</v>
      </c>
      <c r="B75" s="192" t="s">
        <v>175</v>
      </c>
      <c r="C75" s="193" t="s">
        <v>152</v>
      </c>
      <c r="D75" s="192" t="s">
        <v>151</v>
      </c>
      <c r="E75" s="192" t="s">
        <v>290</v>
      </c>
      <c r="F75" s="192" t="s">
        <v>291</v>
      </c>
      <c r="G75" s="165" t="s">
        <v>833</v>
      </c>
      <c r="H75" s="193" t="str">
        <f t="shared" si="5"/>
        <v>BMWX1</v>
      </c>
      <c r="I75" s="165" t="str">
        <f t="shared" si="6"/>
        <v>00802064</v>
      </c>
      <c r="J75" s="195">
        <v>-0.06</v>
      </c>
    </row>
    <row r="76" spans="1:10" hidden="1" x14ac:dyDescent="0.2">
      <c r="A76" s="192" t="s">
        <v>9</v>
      </c>
      <c r="B76" s="192" t="s">
        <v>175</v>
      </c>
      <c r="C76" s="193" t="s">
        <v>152</v>
      </c>
      <c r="D76" s="192" t="s">
        <v>151</v>
      </c>
      <c r="E76" s="192" t="s">
        <v>292</v>
      </c>
      <c r="F76" s="192" t="s">
        <v>293</v>
      </c>
      <c r="G76" s="165" t="s">
        <v>834</v>
      </c>
      <c r="H76" s="193" t="str">
        <f t="shared" si="5"/>
        <v>BMWX3</v>
      </c>
      <c r="I76" s="165" t="str">
        <f t="shared" si="6"/>
        <v>00802065</v>
      </c>
      <c r="J76" s="195">
        <v>-0.04</v>
      </c>
    </row>
    <row r="77" spans="1:10" hidden="1" x14ac:dyDescent="0.2">
      <c r="A77" s="197" t="s">
        <v>9</v>
      </c>
      <c r="B77" s="197" t="s">
        <v>175</v>
      </c>
      <c r="C77" s="198" t="s">
        <v>152</v>
      </c>
      <c r="D77" s="197" t="s">
        <v>151</v>
      </c>
      <c r="E77" s="197" t="s">
        <v>294</v>
      </c>
      <c r="F77" s="197" t="s">
        <v>295</v>
      </c>
      <c r="G77" s="165" t="s">
        <v>835</v>
      </c>
      <c r="H77" s="193" t="str">
        <f t="shared" si="5"/>
        <v>BMWX4</v>
      </c>
      <c r="I77" s="165" t="str">
        <f t="shared" si="6"/>
        <v>00802102</v>
      </c>
      <c r="J77" s="195">
        <v>-0.05</v>
      </c>
    </row>
    <row r="78" spans="1:10" hidden="1" x14ac:dyDescent="0.2">
      <c r="A78" s="192" t="s">
        <v>9</v>
      </c>
      <c r="B78" s="192" t="s">
        <v>175</v>
      </c>
      <c r="C78" s="193" t="s">
        <v>152</v>
      </c>
      <c r="D78" s="192" t="s">
        <v>151</v>
      </c>
      <c r="E78" s="192" t="s">
        <v>296</v>
      </c>
      <c r="F78" s="192" t="s">
        <v>297</v>
      </c>
      <c r="G78" s="165" t="s">
        <v>836</v>
      </c>
      <c r="H78" s="193" t="str">
        <f t="shared" si="5"/>
        <v>BMWX5</v>
      </c>
      <c r="I78" s="165" t="str">
        <f t="shared" si="6"/>
        <v>00802066</v>
      </c>
      <c r="J78" s="195">
        <v>-0.01</v>
      </c>
    </row>
    <row r="79" spans="1:10" hidden="1" x14ac:dyDescent="0.2">
      <c r="A79" s="192" t="s">
        <v>9</v>
      </c>
      <c r="B79" s="192" t="s">
        <v>175</v>
      </c>
      <c r="C79" s="193" t="s">
        <v>152</v>
      </c>
      <c r="D79" s="192" t="s">
        <v>151</v>
      </c>
      <c r="E79" s="192" t="s">
        <v>298</v>
      </c>
      <c r="F79" s="192" t="s">
        <v>299</v>
      </c>
      <c r="G79" s="165" t="s">
        <v>837</v>
      </c>
      <c r="H79" s="193" t="str">
        <f t="shared" si="5"/>
        <v>BMWX6</v>
      </c>
      <c r="I79" s="165" t="str">
        <f t="shared" si="6"/>
        <v>00802067</v>
      </c>
      <c r="J79" s="195">
        <v>-0.03</v>
      </c>
    </row>
    <row r="80" spans="1:10" hidden="1" x14ac:dyDescent="0.2">
      <c r="A80" s="192" t="s">
        <v>16</v>
      </c>
      <c r="B80" s="192" t="s">
        <v>193</v>
      </c>
      <c r="C80" s="193" t="s">
        <v>68</v>
      </c>
      <c r="D80" s="192" t="s">
        <v>86</v>
      </c>
      <c r="E80" s="192" t="s">
        <v>300</v>
      </c>
      <c r="F80" s="192" t="s">
        <v>199</v>
      </c>
      <c r="G80" s="165" t="s">
        <v>838</v>
      </c>
      <c r="H80" s="193" t="str">
        <f t="shared" si="5"/>
        <v>CHEVROLETASTRA</v>
      </c>
      <c r="I80" s="165" t="str">
        <f t="shared" si="6"/>
        <v>01601001</v>
      </c>
      <c r="J80" s="195">
        <v>0</v>
      </c>
    </row>
    <row r="81" spans="1:10" hidden="1" x14ac:dyDescent="0.2">
      <c r="A81" s="192" t="s">
        <v>16</v>
      </c>
      <c r="B81" s="192" t="s">
        <v>193</v>
      </c>
      <c r="C81" s="193" t="s">
        <v>150</v>
      </c>
      <c r="D81" s="192" t="s">
        <v>149</v>
      </c>
      <c r="E81" s="192" t="s">
        <v>301</v>
      </c>
      <c r="F81" s="192" t="s">
        <v>302</v>
      </c>
      <c r="G81" s="165" t="s">
        <v>839</v>
      </c>
      <c r="H81" s="193" t="str">
        <f t="shared" si="5"/>
        <v>CHEVROLETAVALANCHE</v>
      </c>
      <c r="I81" s="165" t="str">
        <f t="shared" si="6"/>
        <v>01605081</v>
      </c>
      <c r="J81" s="195">
        <v>0</v>
      </c>
    </row>
    <row r="82" spans="1:10" hidden="1" x14ac:dyDescent="0.2">
      <c r="A82" s="192" t="s">
        <v>16</v>
      </c>
      <c r="B82" s="192" t="s">
        <v>193</v>
      </c>
      <c r="C82" s="193" t="s">
        <v>68</v>
      </c>
      <c r="D82" s="192" t="s">
        <v>86</v>
      </c>
      <c r="E82" s="192" t="s">
        <v>303</v>
      </c>
      <c r="F82" s="192" t="s">
        <v>165</v>
      </c>
      <c r="G82" s="165" t="s">
        <v>840</v>
      </c>
      <c r="H82" s="193" t="str">
        <f t="shared" si="5"/>
        <v>CHEVROLETAVEO</v>
      </c>
      <c r="I82" s="165" t="str">
        <f t="shared" si="6"/>
        <v>01601002</v>
      </c>
      <c r="J82" s="195">
        <v>0</v>
      </c>
    </row>
    <row r="83" spans="1:10" hidden="1" x14ac:dyDescent="0.2">
      <c r="A83" s="192" t="s">
        <v>16</v>
      </c>
      <c r="B83" s="192" t="s">
        <v>193</v>
      </c>
      <c r="C83" s="193" t="s">
        <v>68</v>
      </c>
      <c r="D83" s="192" t="s">
        <v>86</v>
      </c>
      <c r="E83" s="192" t="s">
        <v>1241</v>
      </c>
      <c r="F83" s="192" t="s">
        <v>1246</v>
      </c>
      <c r="G83" s="165">
        <v>1601111</v>
      </c>
      <c r="H83" s="193" t="str">
        <f t="shared" ref="H83" si="7">CONCATENATE(A83,E83)</f>
        <v>CHEVROLETBEAT</v>
      </c>
      <c r="I83" s="165" t="str">
        <f t="shared" ref="I83" si="8">CONCATENATE(B83,D83,F83)</f>
        <v>01601111</v>
      </c>
      <c r="J83" s="195">
        <v>0</v>
      </c>
    </row>
    <row r="84" spans="1:10" hidden="1" x14ac:dyDescent="0.2">
      <c r="A84" s="192" t="s">
        <v>16</v>
      </c>
      <c r="B84" s="192" t="s">
        <v>193</v>
      </c>
      <c r="C84" s="193" t="s">
        <v>152</v>
      </c>
      <c r="D84" s="192" t="s">
        <v>151</v>
      </c>
      <c r="E84" s="192" t="s">
        <v>304</v>
      </c>
      <c r="F84" s="192" t="s">
        <v>305</v>
      </c>
      <c r="G84" s="165" t="s">
        <v>841</v>
      </c>
      <c r="H84" s="193" t="str">
        <f t="shared" si="5"/>
        <v>CHEVROLETCAPTIVA</v>
      </c>
      <c r="I84" s="165" t="str">
        <f t="shared" si="6"/>
        <v>01602061</v>
      </c>
      <c r="J84" s="195">
        <v>0</v>
      </c>
    </row>
    <row r="85" spans="1:10" hidden="1" x14ac:dyDescent="0.2">
      <c r="A85" s="192" t="s">
        <v>16</v>
      </c>
      <c r="B85" s="192" t="s">
        <v>193</v>
      </c>
      <c r="C85" s="193" t="s">
        <v>68</v>
      </c>
      <c r="D85" s="192" t="s">
        <v>86</v>
      </c>
      <c r="E85" s="192" t="s">
        <v>306</v>
      </c>
      <c r="F85" s="192" t="s">
        <v>175</v>
      </c>
      <c r="G85" s="165" t="s">
        <v>842</v>
      </c>
      <c r="H85" s="193" t="str">
        <f t="shared" si="5"/>
        <v>CHEVROLETCAVALIER</v>
      </c>
      <c r="I85" s="165" t="str">
        <f t="shared" si="6"/>
        <v>01601008</v>
      </c>
      <c r="J85" s="195">
        <v>0</v>
      </c>
    </row>
    <row r="86" spans="1:10" hidden="1" x14ac:dyDescent="0.2">
      <c r="A86" s="192" t="s">
        <v>16</v>
      </c>
      <c r="B86" s="192" t="s">
        <v>193</v>
      </c>
      <c r="C86" s="193" t="s">
        <v>150</v>
      </c>
      <c r="D86" s="192" t="s">
        <v>149</v>
      </c>
      <c r="E86" s="192" t="s">
        <v>307</v>
      </c>
      <c r="F86" s="192" t="s">
        <v>308</v>
      </c>
      <c r="G86" s="165" t="s">
        <v>843</v>
      </c>
      <c r="H86" s="193" t="str">
        <f t="shared" si="5"/>
        <v>CHEVROLETCOLORADO</v>
      </c>
      <c r="I86" s="165" t="str">
        <f t="shared" si="6"/>
        <v>01605089</v>
      </c>
      <c r="J86" s="195">
        <v>0</v>
      </c>
    </row>
    <row r="87" spans="1:10" hidden="1" x14ac:dyDescent="0.2">
      <c r="A87" s="192" t="s">
        <v>16</v>
      </c>
      <c r="B87" s="192" t="s">
        <v>193</v>
      </c>
      <c r="C87" s="193" t="s">
        <v>68</v>
      </c>
      <c r="D87" s="192" t="s">
        <v>86</v>
      </c>
      <c r="E87" s="192" t="s">
        <v>309</v>
      </c>
      <c r="F87" s="192" t="s">
        <v>310</v>
      </c>
      <c r="G87" s="165" t="s">
        <v>844</v>
      </c>
      <c r="H87" s="193" t="str">
        <f t="shared" si="5"/>
        <v>CHEVROLETCRUZE</v>
      </c>
      <c r="I87" s="165" t="str">
        <f t="shared" si="6"/>
        <v>01601107</v>
      </c>
      <c r="J87" s="195">
        <v>0</v>
      </c>
    </row>
    <row r="88" spans="1:10" hidden="1" x14ac:dyDescent="0.2">
      <c r="A88" s="192" t="s">
        <v>16</v>
      </c>
      <c r="B88" s="192" t="s">
        <v>193</v>
      </c>
      <c r="C88" s="193" t="s">
        <v>152</v>
      </c>
      <c r="D88" s="192" t="s">
        <v>151</v>
      </c>
      <c r="E88" s="192" t="s">
        <v>1215</v>
      </c>
      <c r="F88" s="192" t="s">
        <v>501</v>
      </c>
      <c r="G88" s="165" t="str">
        <f>CONCATENATE(B88,D88,F88)</f>
        <v>01602062</v>
      </c>
      <c r="H88" s="193" t="str">
        <f t="shared" ref="H88" si="9">CONCATENATE(A88,E88)</f>
        <v>CHEVROLETEQUINOX</v>
      </c>
      <c r="I88" s="165" t="str">
        <f t="shared" ref="I88" si="10">CONCATENATE(B88,D88,F88)</f>
        <v>01602062</v>
      </c>
      <c r="J88" s="195">
        <v>0</v>
      </c>
    </row>
    <row r="89" spans="1:10" hidden="1" x14ac:dyDescent="0.2">
      <c r="A89" s="192" t="s">
        <v>16</v>
      </c>
      <c r="B89" s="192" t="s">
        <v>193</v>
      </c>
      <c r="C89" s="193" t="s">
        <v>68</v>
      </c>
      <c r="D89" s="192" t="s">
        <v>86</v>
      </c>
      <c r="E89" s="192" t="s">
        <v>311</v>
      </c>
      <c r="F89" s="192" t="s">
        <v>257</v>
      </c>
      <c r="G89" s="165" t="s">
        <v>845</v>
      </c>
      <c r="H89" s="193" t="str">
        <f t="shared" si="5"/>
        <v>CHEVROLETMONZA</v>
      </c>
      <c r="I89" s="165" t="str">
        <f t="shared" si="6"/>
        <v>01601035</v>
      </c>
      <c r="J89" s="195">
        <v>0</v>
      </c>
    </row>
    <row r="90" spans="1:10" hidden="1" x14ac:dyDescent="0.2">
      <c r="A90" s="192" t="s">
        <v>16</v>
      </c>
      <c r="B90" s="192" t="s">
        <v>193</v>
      </c>
      <c r="C90" s="193" t="s">
        <v>68</v>
      </c>
      <c r="D90" s="192" t="s">
        <v>86</v>
      </c>
      <c r="E90" s="192" t="s">
        <v>312</v>
      </c>
      <c r="F90" s="192" t="s">
        <v>261</v>
      </c>
      <c r="G90" s="165" t="s">
        <v>846</v>
      </c>
      <c r="H90" s="193" t="str">
        <f t="shared" si="5"/>
        <v>CHEVROLETOPTRA</v>
      </c>
      <c r="I90" s="165" t="str">
        <f t="shared" si="6"/>
        <v>01601037</v>
      </c>
      <c r="J90" s="195">
        <v>0</v>
      </c>
    </row>
    <row r="91" spans="1:10" hidden="1" x14ac:dyDescent="0.2">
      <c r="A91" s="192" t="s">
        <v>16</v>
      </c>
      <c r="B91" s="192" t="s">
        <v>193</v>
      </c>
      <c r="C91" s="193" t="s">
        <v>68</v>
      </c>
      <c r="D91" s="192" t="s">
        <v>86</v>
      </c>
      <c r="E91" s="192" t="s">
        <v>313</v>
      </c>
      <c r="F91" s="192" t="s">
        <v>267</v>
      </c>
      <c r="G91" s="165" t="s">
        <v>847</v>
      </c>
      <c r="H91" s="193" t="str">
        <f t="shared" si="5"/>
        <v>CHEVROLETPRIZM</v>
      </c>
      <c r="I91" s="165" t="str">
        <f t="shared" si="6"/>
        <v>01601039</v>
      </c>
      <c r="J91" s="195">
        <v>0</v>
      </c>
    </row>
    <row r="92" spans="1:10" hidden="1" x14ac:dyDescent="0.2">
      <c r="A92" s="192" t="s">
        <v>16</v>
      </c>
      <c r="B92" s="192" t="s">
        <v>193</v>
      </c>
      <c r="C92" s="193" t="s">
        <v>150</v>
      </c>
      <c r="D92" s="192" t="s">
        <v>149</v>
      </c>
      <c r="E92" s="192" t="s">
        <v>314</v>
      </c>
      <c r="F92" s="192" t="s">
        <v>315</v>
      </c>
      <c r="G92" s="165" t="s">
        <v>848</v>
      </c>
      <c r="H92" s="193" t="str">
        <f t="shared" si="5"/>
        <v>CHEVROLETSILVERADO</v>
      </c>
      <c r="I92" s="165" t="str">
        <f t="shared" si="6"/>
        <v>01605057</v>
      </c>
      <c r="J92" s="195">
        <v>0</v>
      </c>
    </row>
    <row r="93" spans="1:10" hidden="1" x14ac:dyDescent="0.2">
      <c r="A93" s="192" t="s">
        <v>16</v>
      </c>
      <c r="B93" s="192" t="s">
        <v>193</v>
      </c>
      <c r="C93" s="193" t="s">
        <v>68</v>
      </c>
      <c r="D93" s="192" t="s">
        <v>86</v>
      </c>
      <c r="E93" s="192" t="s">
        <v>316</v>
      </c>
      <c r="F93" s="192" t="s">
        <v>317</v>
      </c>
      <c r="G93" s="165" t="s">
        <v>849</v>
      </c>
      <c r="H93" s="193" t="str">
        <f t="shared" si="5"/>
        <v>CHEVROLETSONIC</v>
      </c>
      <c r="I93" s="165" t="str">
        <f t="shared" si="6"/>
        <v>01601106</v>
      </c>
      <c r="J93" s="195">
        <v>0</v>
      </c>
    </row>
    <row r="94" spans="1:10" hidden="1" x14ac:dyDescent="0.2">
      <c r="A94" s="192" t="s">
        <v>16</v>
      </c>
      <c r="B94" s="192" t="s">
        <v>193</v>
      </c>
      <c r="C94" s="193" t="s">
        <v>68</v>
      </c>
      <c r="D94" s="192" t="s">
        <v>86</v>
      </c>
      <c r="E94" s="192" t="s">
        <v>318</v>
      </c>
      <c r="F94" s="192" t="s">
        <v>271</v>
      </c>
      <c r="G94" s="165" t="s">
        <v>850</v>
      </c>
      <c r="H94" s="193" t="str">
        <f t="shared" si="5"/>
        <v>CHEVROLETSPARK</v>
      </c>
      <c r="I94" s="165" t="str">
        <f t="shared" si="6"/>
        <v>01601041</v>
      </c>
      <c r="J94" s="195">
        <v>0.1</v>
      </c>
    </row>
    <row r="95" spans="1:10" hidden="1" x14ac:dyDescent="0.2">
      <c r="A95" s="192" t="s">
        <v>16</v>
      </c>
      <c r="B95" s="192" t="s">
        <v>193</v>
      </c>
      <c r="C95" s="193" t="s">
        <v>152</v>
      </c>
      <c r="D95" s="192" t="s">
        <v>151</v>
      </c>
      <c r="E95" s="192" t="s">
        <v>319</v>
      </c>
      <c r="F95" s="192" t="s">
        <v>320</v>
      </c>
      <c r="G95" s="165" t="s">
        <v>851</v>
      </c>
      <c r="H95" s="193" t="str">
        <f t="shared" si="5"/>
        <v>CHEVROLETTAHOE</v>
      </c>
      <c r="I95" s="165" t="str">
        <f t="shared" si="6"/>
        <v>01602059</v>
      </c>
      <c r="J95" s="195">
        <v>0</v>
      </c>
    </row>
    <row r="96" spans="1:10" hidden="1" x14ac:dyDescent="0.2">
      <c r="A96" s="192" t="s">
        <v>16</v>
      </c>
      <c r="B96" s="192" t="s">
        <v>193</v>
      </c>
      <c r="C96" s="193" t="s">
        <v>68</v>
      </c>
      <c r="D96" s="192" t="s">
        <v>86</v>
      </c>
      <c r="E96" s="192" t="s">
        <v>321</v>
      </c>
      <c r="F96" s="192" t="s">
        <v>322</v>
      </c>
      <c r="G96" s="165" t="s">
        <v>852</v>
      </c>
      <c r="H96" s="193" t="str">
        <f t="shared" si="5"/>
        <v>CHEVROLETTRACKER</v>
      </c>
      <c r="I96" s="165" t="str">
        <f t="shared" si="6"/>
        <v>01601074</v>
      </c>
      <c r="J96" s="195">
        <v>0</v>
      </c>
    </row>
    <row r="97" spans="1:10" hidden="1" x14ac:dyDescent="0.2">
      <c r="A97" s="192" t="s">
        <v>16</v>
      </c>
      <c r="B97" s="192" t="s">
        <v>193</v>
      </c>
      <c r="C97" s="193" t="s">
        <v>152</v>
      </c>
      <c r="D97" s="192" t="s">
        <v>151</v>
      </c>
      <c r="E97" s="192" t="s">
        <v>323</v>
      </c>
      <c r="F97" s="192" t="s">
        <v>324</v>
      </c>
      <c r="G97" s="165" t="s">
        <v>853</v>
      </c>
      <c r="H97" s="193" t="str">
        <f t="shared" si="5"/>
        <v>CHEVROLETTRAVERSE</v>
      </c>
      <c r="I97" s="165" t="str">
        <f t="shared" si="6"/>
        <v>01602105</v>
      </c>
      <c r="J97" s="195">
        <v>0</v>
      </c>
    </row>
    <row r="98" spans="1:10" hidden="1" x14ac:dyDescent="0.2">
      <c r="A98" s="192" t="s">
        <v>16</v>
      </c>
      <c r="B98" s="192" t="s">
        <v>193</v>
      </c>
      <c r="C98" s="193" t="s">
        <v>152</v>
      </c>
      <c r="D98" s="192" t="s">
        <v>151</v>
      </c>
      <c r="E98" s="192" t="s">
        <v>325</v>
      </c>
      <c r="F98" s="192" t="s">
        <v>326</v>
      </c>
      <c r="G98" s="165" t="s">
        <v>854</v>
      </c>
      <c r="H98" s="193" t="str">
        <f t="shared" si="5"/>
        <v>CHEVROLETTRAX</v>
      </c>
      <c r="I98" s="165" t="str">
        <f t="shared" si="6"/>
        <v>01602114</v>
      </c>
      <c r="J98" s="195">
        <v>0.05</v>
      </c>
    </row>
    <row r="99" spans="1:10" hidden="1" x14ac:dyDescent="0.2">
      <c r="A99" s="192" t="s">
        <v>16</v>
      </c>
      <c r="B99" s="192" t="s">
        <v>193</v>
      </c>
      <c r="C99" s="193" t="s">
        <v>152</v>
      </c>
      <c r="D99" s="192" t="s">
        <v>151</v>
      </c>
      <c r="E99" s="192" t="s">
        <v>327</v>
      </c>
      <c r="F99" s="192" t="s">
        <v>328</v>
      </c>
      <c r="G99" s="165" t="s">
        <v>855</v>
      </c>
      <c r="H99" s="193" t="str">
        <f t="shared" si="5"/>
        <v>CHEVROLETVAN</v>
      </c>
      <c r="I99" s="165" t="str">
        <f t="shared" si="6"/>
        <v>01602103</v>
      </c>
      <c r="J99" s="195">
        <v>0</v>
      </c>
    </row>
    <row r="100" spans="1:10" hidden="1" x14ac:dyDescent="0.2">
      <c r="A100" s="192" t="s">
        <v>329</v>
      </c>
      <c r="B100" s="192" t="s">
        <v>330</v>
      </c>
      <c r="C100" s="193" t="s">
        <v>68</v>
      </c>
      <c r="D100" s="192" t="s">
        <v>86</v>
      </c>
      <c r="E100" s="192" t="s">
        <v>331</v>
      </c>
      <c r="F100" s="192" t="s">
        <v>199</v>
      </c>
      <c r="G100" s="165" t="s">
        <v>856</v>
      </c>
      <c r="H100" s="193" t="str">
        <f t="shared" si="5"/>
        <v>DAIHATSUAPPLAUSE</v>
      </c>
      <c r="I100" s="165" t="str">
        <f t="shared" si="6"/>
        <v>02201001</v>
      </c>
      <c r="J100" s="195">
        <v>0</v>
      </c>
    </row>
    <row r="101" spans="1:10" hidden="1" x14ac:dyDescent="0.2">
      <c r="A101" s="192" t="s">
        <v>329</v>
      </c>
      <c r="B101" s="192" t="s">
        <v>330</v>
      </c>
      <c r="C101" s="193" t="s">
        <v>152</v>
      </c>
      <c r="D101" s="192" t="s">
        <v>151</v>
      </c>
      <c r="E101" s="192" t="s">
        <v>332</v>
      </c>
      <c r="F101" s="192" t="s">
        <v>191</v>
      </c>
      <c r="G101" s="165" t="s">
        <v>857</v>
      </c>
      <c r="H101" s="193" t="str">
        <f t="shared" si="5"/>
        <v>DAIHATSUMATERIA</v>
      </c>
      <c r="I101" s="165" t="str">
        <f t="shared" si="6"/>
        <v>02202019</v>
      </c>
      <c r="J101" s="195">
        <v>0</v>
      </c>
    </row>
    <row r="102" spans="1:10" hidden="1" x14ac:dyDescent="0.2">
      <c r="A102" s="192" t="s">
        <v>329</v>
      </c>
      <c r="B102" s="192" t="s">
        <v>330</v>
      </c>
      <c r="C102" s="193" t="s">
        <v>152</v>
      </c>
      <c r="D102" s="192" t="s">
        <v>151</v>
      </c>
      <c r="E102" s="192" t="s">
        <v>333</v>
      </c>
      <c r="F102" s="192" t="s">
        <v>223</v>
      </c>
      <c r="G102" s="165" t="s">
        <v>858</v>
      </c>
      <c r="H102" s="193" t="str">
        <f t="shared" si="5"/>
        <v>DAIHATSUTERIOS</v>
      </c>
      <c r="I102" s="165" t="str">
        <f t="shared" si="6"/>
        <v>02202021</v>
      </c>
      <c r="J102" s="195">
        <v>0.2</v>
      </c>
    </row>
    <row r="103" spans="1:10" hidden="1" x14ac:dyDescent="0.2">
      <c r="A103" s="192" t="s">
        <v>19</v>
      </c>
      <c r="B103" s="192" t="s">
        <v>237</v>
      </c>
      <c r="C103" s="193" t="s">
        <v>68</v>
      </c>
      <c r="D103" s="192" t="s">
        <v>86</v>
      </c>
      <c r="E103" s="192" t="s">
        <v>334</v>
      </c>
      <c r="F103" s="192" t="s">
        <v>175</v>
      </c>
      <c r="G103" s="165" t="s">
        <v>859</v>
      </c>
      <c r="H103" s="193" t="str">
        <f t="shared" si="5"/>
        <v xml:space="preserve">FIATBERLINA </v>
      </c>
      <c r="I103" s="165" t="str">
        <f t="shared" si="6"/>
        <v>02801008</v>
      </c>
      <c r="J103" s="195">
        <v>0</v>
      </c>
    </row>
    <row r="104" spans="1:10" hidden="1" x14ac:dyDescent="0.2">
      <c r="A104" s="192" t="s">
        <v>19</v>
      </c>
      <c r="B104" s="192" t="s">
        <v>237</v>
      </c>
      <c r="C104" s="193" t="s">
        <v>68</v>
      </c>
      <c r="D104" s="192" t="s">
        <v>86</v>
      </c>
      <c r="E104" s="192" t="s">
        <v>335</v>
      </c>
      <c r="F104" s="192" t="s">
        <v>177</v>
      </c>
      <c r="G104" s="165" t="s">
        <v>860</v>
      </c>
      <c r="H104" s="193" t="str">
        <f t="shared" si="5"/>
        <v xml:space="preserve">FIATBRAVA </v>
      </c>
      <c r="I104" s="165" t="str">
        <f t="shared" si="6"/>
        <v>02801009</v>
      </c>
      <c r="J104" s="195">
        <v>0</v>
      </c>
    </row>
    <row r="105" spans="1:10" hidden="1" x14ac:dyDescent="0.2">
      <c r="A105" s="192" t="s">
        <v>19</v>
      </c>
      <c r="B105" s="192" t="s">
        <v>237</v>
      </c>
      <c r="C105" s="193" t="s">
        <v>152</v>
      </c>
      <c r="D105" s="192" t="s">
        <v>151</v>
      </c>
      <c r="E105" s="192" t="s">
        <v>336</v>
      </c>
      <c r="F105" s="192" t="s">
        <v>277</v>
      </c>
      <c r="G105" s="165" t="s">
        <v>861</v>
      </c>
      <c r="H105" s="193" t="str">
        <f t="shared" si="5"/>
        <v>FIATDOBLO</v>
      </c>
      <c r="I105" s="165" t="str">
        <f t="shared" si="6"/>
        <v>02802044</v>
      </c>
      <c r="J105" s="195">
        <v>0</v>
      </c>
    </row>
    <row r="106" spans="1:10" hidden="1" x14ac:dyDescent="0.2">
      <c r="A106" s="192" t="s">
        <v>19</v>
      </c>
      <c r="B106" s="192" t="s">
        <v>237</v>
      </c>
      <c r="C106" s="193" t="s">
        <v>152</v>
      </c>
      <c r="D106" s="192" t="s">
        <v>151</v>
      </c>
      <c r="E106" s="192" t="s">
        <v>337</v>
      </c>
      <c r="F106" s="192" t="s">
        <v>275</v>
      </c>
      <c r="G106" s="165" t="s">
        <v>862</v>
      </c>
      <c r="H106" s="193" t="str">
        <f t="shared" si="5"/>
        <v>FIATFIORINO</v>
      </c>
      <c r="I106" s="165" t="str">
        <f t="shared" si="6"/>
        <v>02802043</v>
      </c>
      <c r="J106" s="195">
        <v>0</v>
      </c>
    </row>
    <row r="107" spans="1:10" hidden="1" x14ac:dyDescent="0.2">
      <c r="A107" s="192" t="s">
        <v>19</v>
      </c>
      <c r="B107" s="192" t="s">
        <v>237</v>
      </c>
      <c r="C107" s="193" t="s">
        <v>68</v>
      </c>
      <c r="D107" s="192" t="s">
        <v>86</v>
      </c>
      <c r="E107" s="192" t="s">
        <v>338</v>
      </c>
      <c r="F107" s="192" t="s">
        <v>217</v>
      </c>
      <c r="G107" s="165" t="s">
        <v>863</v>
      </c>
      <c r="H107" s="193" t="str">
        <f t="shared" si="5"/>
        <v xml:space="preserve">FIATLANCIA </v>
      </c>
      <c r="I107" s="165" t="str">
        <f t="shared" si="6"/>
        <v>02801015</v>
      </c>
      <c r="J107" s="195">
        <v>0</v>
      </c>
    </row>
    <row r="108" spans="1:10" hidden="1" x14ac:dyDescent="0.2">
      <c r="A108" s="192" t="s">
        <v>19</v>
      </c>
      <c r="B108" s="192" t="s">
        <v>237</v>
      </c>
      <c r="C108" s="193" t="s">
        <v>68</v>
      </c>
      <c r="D108" s="192" t="s">
        <v>86</v>
      </c>
      <c r="E108" s="192" t="s">
        <v>339</v>
      </c>
      <c r="F108" s="192" t="s">
        <v>191</v>
      </c>
      <c r="G108" s="165" t="s">
        <v>864</v>
      </c>
      <c r="H108" s="193" t="str">
        <f t="shared" si="5"/>
        <v>FIATPALIO</v>
      </c>
      <c r="I108" s="165" t="str">
        <f t="shared" si="6"/>
        <v>02801019</v>
      </c>
      <c r="J108" s="195">
        <v>0</v>
      </c>
    </row>
    <row r="109" spans="1:10" hidden="1" x14ac:dyDescent="0.2">
      <c r="A109" s="192" t="s">
        <v>19</v>
      </c>
      <c r="B109" s="192" t="s">
        <v>237</v>
      </c>
      <c r="C109" s="193" t="s">
        <v>150</v>
      </c>
      <c r="D109" s="192" t="s">
        <v>149</v>
      </c>
      <c r="E109" s="192" t="s">
        <v>340</v>
      </c>
      <c r="F109" s="192" t="s">
        <v>243</v>
      </c>
      <c r="G109" s="165" t="s">
        <v>865</v>
      </c>
      <c r="H109" s="193" t="str">
        <f t="shared" si="5"/>
        <v>FIATSTRADA</v>
      </c>
      <c r="I109" s="165" t="str">
        <f t="shared" si="6"/>
        <v>02805031</v>
      </c>
      <c r="J109" s="195">
        <v>0</v>
      </c>
    </row>
    <row r="110" spans="1:10" hidden="1" x14ac:dyDescent="0.2">
      <c r="A110" s="192" t="s">
        <v>21</v>
      </c>
      <c r="B110" s="192" t="s">
        <v>241</v>
      </c>
      <c r="C110" s="193" t="s">
        <v>152</v>
      </c>
      <c r="D110" s="192" t="s">
        <v>151</v>
      </c>
      <c r="E110" s="192" t="s">
        <v>341</v>
      </c>
      <c r="F110" s="192" t="s">
        <v>342</v>
      </c>
      <c r="G110" s="165" t="s">
        <v>866</v>
      </c>
      <c r="H110" s="193" t="str">
        <f t="shared" si="5"/>
        <v>FORDAEROSTAR</v>
      </c>
      <c r="I110" s="165" t="str">
        <f t="shared" si="6"/>
        <v>03002134</v>
      </c>
      <c r="J110" s="195">
        <v>0</v>
      </c>
    </row>
    <row r="111" spans="1:10" hidden="1" x14ac:dyDescent="0.2">
      <c r="A111" s="192" t="s">
        <v>21</v>
      </c>
      <c r="B111" s="192" t="s">
        <v>241</v>
      </c>
      <c r="C111" s="193" t="s">
        <v>152</v>
      </c>
      <c r="D111" s="192" t="s">
        <v>151</v>
      </c>
      <c r="E111" s="192" t="s">
        <v>343</v>
      </c>
      <c r="F111" s="192" t="s">
        <v>344</v>
      </c>
      <c r="G111" s="165" t="s">
        <v>867</v>
      </c>
      <c r="H111" s="193" t="str">
        <f t="shared" si="5"/>
        <v>FORDECOSPORT</v>
      </c>
      <c r="I111" s="165" t="str">
        <f t="shared" si="6"/>
        <v>03002078</v>
      </c>
      <c r="J111" s="195">
        <v>-0.04</v>
      </c>
    </row>
    <row r="112" spans="1:10" hidden="1" x14ac:dyDescent="0.2">
      <c r="A112" s="192" t="s">
        <v>21</v>
      </c>
      <c r="B112" s="192" t="s">
        <v>241</v>
      </c>
      <c r="C112" s="193" t="s">
        <v>152</v>
      </c>
      <c r="D112" s="192" t="s">
        <v>151</v>
      </c>
      <c r="E112" s="192" t="s">
        <v>345</v>
      </c>
      <c r="F112" s="192" t="s">
        <v>346</v>
      </c>
      <c r="G112" s="165" t="s">
        <v>868</v>
      </c>
      <c r="H112" s="193" t="str">
        <f t="shared" si="5"/>
        <v>FORDEDGE</v>
      </c>
      <c r="I112" s="165" t="str">
        <f t="shared" si="6"/>
        <v>03002079</v>
      </c>
      <c r="J112" s="195">
        <v>0</v>
      </c>
    </row>
    <row r="113" spans="1:10" hidden="1" x14ac:dyDescent="0.2">
      <c r="A113" s="192" t="s">
        <v>21</v>
      </c>
      <c r="B113" s="192" t="s">
        <v>241</v>
      </c>
      <c r="C113" s="193" t="s">
        <v>152</v>
      </c>
      <c r="D113" s="192" t="s">
        <v>151</v>
      </c>
      <c r="E113" s="192" t="s">
        <v>347</v>
      </c>
      <c r="F113" s="192" t="s">
        <v>348</v>
      </c>
      <c r="G113" s="165" t="s">
        <v>869</v>
      </c>
      <c r="H113" s="193" t="str">
        <f t="shared" si="5"/>
        <v>FORDESCAPE</v>
      </c>
      <c r="I113" s="165" t="str">
        <f t="shared" si="6"/>
        <v>03002080</v>
      </c>
      <c r="J113" s="195">
        <v>-0.01</v>
      </c>
    </row>
    <row r="114" spans="1:10" hidden="1" x14ac:dyDescent="0.2">
      <c r="A114" s="192" t="s">
        <v>21</v>
      </c>
      <c r="B114" s="192" t="s">
        <v>241</v>
      </c>
      <c r="C114" s="193" t="s">
        <v>152</v>
      </c>
      <c r="D114" s="192" t="s">
        <v>151</v>
      </c>
      <c r="E114" s="192" t="s">
        <v>1214</v>
      </c>
      <c r="F114" s="192" t="s">
        <v>302</v>
      </c>
      <c r="G114" s="165" t="s">
        <v>869</v>
      </c>
      <c r="H114" s="193" t="str">
        <f t="shared" ref="H114" si="11">CONCATENATE(A114,E114)</f>
        <v>FORDEVEREST</v>
      </c>
      <c r="I114" s="165" t="str">
        <f t="shared" ref="I114" si="12">CONCATENATE(B114,D114,F114)</f>
        <v>03002081</v>
      </c>
      <c r="J114" s="195">
        <v>-0.01</v>
      </c>
    </row>
    <row r="115" spans="1:10" hidden="1" x14ac:dyDescent="0.2">
      <c r="A115" s="192" t="s">
        <v>21</v>
      </c>
      <c r="B115" s="192" t="s">
        <v>241</v>
      </c>
      <c r="C115" s="193" t="s">
        <v>152</v>
      </c>
      <c r="D115" s="192" t="s">
        <v>151</v>
      </c>
      <c r="E115" s="192" t="s">
        <v>349</v>
      </c>
      <c r="F115" s="192" t="s">
        <v>350</v>
      </c>
      <c r="G115" s="165" t="str">
        <f t="shared" ref="G115:G117" si="13">CONCATENATE(B115,D115,F115)</f>
        <v>03002084</v>
      </c>
      <c r="H115" s="193" t="str">
        <f t="shared" si="5"/>
        <v>FORDEXPLORER</v>
      </c>
      <c r="I115" s="165" t="str">
        <f t="shared" si="6"/>
        <v>03002084</v>
      </c>
      <c r="J115" s="195">
        <v>-0.05</v>
      </c>
    </row>
    <row r="116" spans="1:10" hidden="1" x14ac:dyDescent="0.2">
      <c r="A116" s="192" t="s">
        <v>21</v>
      </c>
      <c r="B116" s="192" t="s">
        <v>241</v>
      </c>
      <c r="C116" s="193" t="s">
        <v>150</v>
      </c>
      <c r="D116" s="192" t="s">
        <v>149</v>
      </c>
      <c r="E116" s="192" t="s">
        <v>1211</v>
      </c>
      <c r="F116" s="192" t="s">
        <v>528</v>
      </c>
      <c r="G116" s="165" t="str">
        <f t="shared" si="13"/>
        <v>03005119</v>
      </c>
      <c r="H116" s="193" t="str">
        <f t="shared" si="5"/>
        <v>FORDF150</v>
      </c>
      <c r="I116" s="165" t="str">
        <f t="shared" si="6"/>
        <v>03005119</v>
      </c>
      <c r="J116" s="195">
        <v>0</v>
      </c>
    </row>
    <row r="117" spans="1:10" hidden="1" x14ac:dyDescent="0.2">
      <c r="A117" s="192" t="s">
        <v>21</v>
      </c>
      <c r="B117" s="192" t="s">
        <v>241</v>
      </c>
      <c r="C117" s="193" t="s">
        <v>68</v>
      </c>
      <c r="D117" s="192" t="s">
        <v>86</v>
      </c>
      <c r="E117" s="192" t="s">
        <v>351</v>
      </c>
      <c r="F117" s="192" t="s">
        <v>193</v>
      </c>
      <c r="G117" s="165" t="str">
        <f t="shared" si="13"/>
        <v>03001016</v>
      </c>
      <c r="H117" s="193" t="str">
        <f t="shared" si="5"/>
        <v>FORDFIESTA</v>
      </c>
      <c r="I117" s="165" t="str">
        <f t="shared" si="6"/>
        <v>03001016</v>
      </c>
      <c r="J117" s="195">
        <v>0</v>
      </c>
    </row>
    <row r="118" spans="1:10" hidden="1" x14ac:dyDescent="0.2">
      <c r="A118" s="192" t="s">
        <v>21</v>
      </c>
      <c r="B118" s="192" t="s">
        <v>241</v>
      </c>
      <c r="C118" s="193" t="s">
        <v>68</v>
      </c>
      <c r="D118" s="192" t="s">
        <v>86</v>
      </c>
      <c r="E118" s="192" t="s">
        <v>1209</v>
      </c>
      <c r="F118" s="192" t="s">
        <v>1210</v>
      </c>
      <c r="G118" s="165" t="str">
        <f t="shared" ref="G118:G124" si="14">CONCATENATE(B118,D118,F118)</f>
        <v>03001171</v>
      </c>
      <c r="H118" s="193" t="str">
        <f t="shared" ref="H118:H124" si="15">CONCATENATE(A118,E118)</f>
        <v>FORDFIGO</v>
      </c>
      <c r="I118" s="165" t="str">
        <f t="shared" ref="I118:I124" si="16">CONCATENATE(B118,D118,F118)</f>
        <v>03001171</v>
      </c>
      <c r="J118" s="195">
        <v>0</v>
      </c>
    </row>
    <row r="119" spans="1:10" hidden="1" x14ac:dyDescent="0.2">
      <c r="A119" s="192" t="s">
        <v>21</v>
      </c>
      <c r="B119" s="192" t="s">
        <v>241</v>
      </c>
      <c r="C119" s="193" t="s">
        <v>68</v>
      </c>
      <c r="D119" s="192" t="s">
        <v>86</v>
      </c>
      <c r="E119" s="192" t="s">
        <v>352</v>
      </c>
      <c r="F119" s="192" t="s">
        <v>195</v>
      </c>
      <c r="G119" s="165" t="str">
        <f t="shared" si="14"/>
        <v>03001017</v>
      </c>
      <c r="H119" s="193" t="str">
        <f t="shared" si="15"/>
        <v>FORDFOCUS</v>
      </c>
      <c r="I119" s="165" t="str">
        <f t="shared" si="16"/>
        <v>03001017</v>
      </c>
      <c r="J119" s="195">
        <v>0</v>
      </c>
    </row>
    <row r="120" spans="1:10" hidden="1" x14ac:dyDescent="0.2">
      <c r="A120" s="192" t="s">
        <v>21</v>
      </c>
      <c r="B120" s="192" t="s">
        <v>241</v>
      </c>
      <c r="C120" s="193" t="s">
        <v>68</v>
      </c>
      <c r="D120" s="192" t="s">
        <v>86</v>
      </c>
      <c r="E120" s="192" t="s">
        <v>353</v>
      </c>
      <c r="F120" s="192" t="s">
        <v>188</v>
      </c>
      <c r="G120" s="165" t="str">
        <f t="shared" si="14"/>
        <v>03001018</v>
      </c>
      <c r="H120" s="193" t="str">
        <f t="shared" si="15"/>
        <v>FORDFUSION</v>
      </c>
      <c r="I120" s="165" t="str">
        <f t="shared" si="16"/>
        <v>03001018</v>
      </c>
      <c r="J120" s="195">
        <v>0</v>
      </c>
    </row>
    <row r="121" spans="1:10" hidden="1" x14ac:dyDescent="0.2">
      <c r="A121" s="192" t="s">
        <v>21</v>
      </c>
      <c r="B121" s="192" t="s">
        <v>241</v>
      </c>
      <c r="C121" s="193" t="s">
        <v>150</v>
      </c>
      <c r="D121" s="192" t="s">
        <v>149</v>
      </c>
      <c r="E121" s="192" t="s">
        <v>1212</v>
      </c>
      <c r="F121" s="192" t="s">
        <v>551</v>
      </c>
      <c r="G121" s="165" t="str">
        <f t="shared" si="14"/>
        <v>03005128</v>
      </c>
      <c r="H121" s="193" t="str">
        <f t="shared" si="15"/>
        <v>FORDRANGER</v>
      </c>
      <c r="I121" s="165" t="str">
        <f t="shared" si="16"/>
        <v>03005128</v>
      </c>
      <c r="J121" s="195">
        <v>0</v>
      </c>
    </row>
    <row r="122" spans="1:10" hidden="1" x14ac:dyDescent="0.2">
      <c r="A122" s="192" t="s">
        <v>21</v>
      </c>
      <c r="B122" s="192" t="s">
        <v>241</v>
      </c>
      <c r="C122" s="193" t="s">
        <v>150</v>
      </c>
      <c r="D122" s="192" t="s">
        <v>149</v>
      </c>
      <c r="E122" s="192" t="s">
        <v>1213</v>
      </c>
      <c r="F122" s="192" t="s">
        <v>553</v>
      </c>
      <c r="G122" s="165" t="str">
        <f t="shared" ref="G122" si="17">CONCATENATE(B122,D122,F122)</f>
        <v>03005129</v>
      </c>
      <c r="H122" s="193" t="str">
        <f t="shared" ref="H122" si="18">CONCATENATE(A122,E122)</f>
        <v>FORDSUPER DUTY</v>
      </c>
      <c r="I122" s="165" t="str">
        <f t="shared" ref="I122" si="19">CONCATENATE(B122,D122,F122)</f>
        <v>03005129</v>
      </c>
      <c r="J122" s="195">
        <v>0</v>
      </c>
    </row>
    <row r="123" spans="1:10" hidden="1" x14ac:dyDescent="0.2">
      <c r="A123" s="192" t="s">
        <v>21</v>
      </c>
      <c r="B123" s="192" t="s">
        <v>241</v>
      </c>
      <c r="C123" s="193" t="s">
        <v>68</v>
      </c>
      <c r="D123" s="192" t="s">
        <v>86</v>
      </c>
      <c r="E123" s="192" t="s">
        <v>354</v>
      </c>
      <c r="F123" s="192" t="s">
        <v>257</v>
      </c>
      <c r="G123" s="165" t="str">
        <f t="shared" si="14"/>
        <v>03001035</v>
      </c>
      <c r="H123" s="193" t="str">
        <f t="shared" si="15"/>
        <v>FORDTAURUS</v>
      </c>
      <c r="I123" s="165" t="str">
        <f t="shared" si="16"/>
        <v>03001035</v>
      </c>
      <c r="J123" s="195">
        <v>0</v>
      </c>
    </row>
    <row r="124" spans="1:10" hidden="1" x14ac:dyDescent="0.2">
      <c r="A124" s="192" t="s">
        <v>21</v>
      </c>
      <c r="B124" s="192" t="s">
        <v>241</v>
      </c>
      <c r="C124" s="193" t="s">
        <v>152</v>
      </c>
      <c r="D124" s="192" t="s">
        <v>151</v>
      </c>
      <c r="E124" s="192" t="s">
        <v>327</v>
      </c>
      <c r="F124" s="192" t="s">
        <v>355</v>
      </c>
      <c r="G124" s="165" t="str">
        <f t="shared" si="14"/>
        <v>03002144</v>
      </c>
      <c r="H124" s="193" t="str">
        <f t="shared" si="15"/>
        <v>FORDVAN</v>
      </c>
      <c r="I124" s="165" t="str">
        <f t="shared" si="16"/>
        <v>03002144</v>
      </c>
      <c r="J124" s="195">
        <v>0</v>
      </c>
    </row>
    <row r="125" spans="1:10" hidden="1" x14ac:dyDescent="0.2">
      <c r="A125" s="192" t="s">
        <v>25</v>
      </c>
      <c r="B125" s="192" t="s">
        <v>253</v>
      </c>
      <c r="C125" s="193" t="s">
        <v>68</v>
      </c>
      <c r="D125" s="192" t="s">
        <v>86</v>
      </c>
      <c r="E125" s="192" t="s">
        <v>356</v>
      </c>
      <c r="F125" s="192" t="s">
        <v>199</v>
      </c>
      <c r="G125" s="165" t="s">
        <v>870</v>
      </c>
      <c r="H125" s="193" t="str">
        <f t="shared" si="5"/>
        <v>HONDAACCORD</v>
      </c>
      <c r="I125" s="165" t="str">
        <f t="shared" si="6"/>
        <v>03401001</v>
      </c>
      <c r="J125" s="195">
        <v>-0.08</v>
      </c>
    </row>
    <row r="126" spans="1:10" hidden="1" x14ac:dyDescent="0.2">
      <c r="A126" s="192" t="s">
        <v>25</v>
      </c>
      <c r="B126" s="192" t="s">
        <v>253</v>
      </c>
      <c r="C126" s="193" t="s">
        <v>68</v>
      </c>
      <c r="D126" s="192" t="s">
        <v>86</v>
      </c>
      <c r="E126" s="192" t="s">
        <v>357</v>
      </c>
      <c r="F126" s="192" t="s">
        <v>173</v>
      </c>
      <c r="G126" s="165" t="s">
        <v>871</v>
      </c>
      <c r="H126" s="193" t="str">
        <f t="shared" si="5"/>
        <v>HONDACITY</v>
      </c>
      <c r="I126" s="165" t="str">
        <f t="shared" si="6"/>
        <v>03401005</v>
      </c>
      <c r="J126" s="195">
        <v>0.08</v>
      </c>
    </row>
    <row r="127" spans="1:10" hidden="1" x14ac:dyDescent="0.2">
      <c r="A127" s="192" t="s">
        <v>25</v>
      </c>
      <c r="B127" s="192" t="s">
        <v>253</v>
      </c>
      <c r="C127" s="193" t="s">
        <v>68</v>
      </c>
      <c r="D127" s="192" t="s">
        <v>86</v>
      </c>
      <c r="E127" s="192" t="s">
        <v>60</v>
      </c>
      <c r="F127" s="192" t="s">
        <v>180</v>
      </c>
      <c r="G127" s="165" t="s">
        <v>85</v>
      </c>
      <c r="H127" s="193" t="str">
        <f t="shared" si="5"/>
        <v>HONDACIVIC</v>
      </c>
      <c r="I127" s="165" t="str">
        <f t="shared" si="6"/>
        <v>03401006</v>
      </c>
      <c r="J127" s="195">
        <v>-0.12</v>
      </c>
    </row>
    <row r="128" spans="1:10" hidden="1" x14ac:dyDescent="0.2">
      <c r="A128" s="192" t="s">
        <v>25</v>
      </c>
      <c r="B128" s="192" t="s">
        <v>253</v>
      </c>
      <c r="C128" s="193" t="s">
        <v>152</v>
      </c>
      <c r="D128" s="192" t="s">
        <v>151</v>
      </c>
      <c r="E128" s="192" t="s">
        <v>358</v>
      </c>
      <c r="F128" s="192" t="s">
        <v>359</v>
      </c>
      <c r="G128" s="165" t="s">
        <v>872</v>
      </c>
      <c r="H128" s="193" t="str">
        <f t="shared" si="5"/>
        <v>HONDACROSSTOUR</v>
      </c>
      <c r="I128" s="165" t="str">
        <f t="shared" si="6"/>
        <v>03402087</v>
      </c>
      <c r="J128" s="195">
        <v>0</v>
      </c>
    </row>
    <row r="129" spans="1:10" hidden="1" x14ac:dyDescent="0.2">
      <c r="A129" s="192" t="s">
        <v>25</v>
      </c>
      <c r="B129" s="192" t="s">
        <v>253</v>
      </c>
      <c r="C129" s="193" t="s">
        <v>152</v>
      </c>
      <c r="D129" s="192" t="s">
        <v>151</v>
      </c>
      <c r="E129" s="192" t="s">
        <v>360</v>
      </c>
      <c r="F129" s="192" t="s">
        <v>330</v>
      </c>
      <c r="G129" s="165" t="s">
        <v>873</v>
      </c>
      <c r="H129" s="193" t="str">
        <f t="shared" si="5"/>
        <v>HONDACRV</v>
      </c>
      <c r="I129" s="165" t="str">
        <f t="shared" si="6"/>
        <v>03402022</v>
      </c>
      <c r="J129" s="195">
        <v>0.02</v>
      </c>
    </row>
    <row r="130" spans="1:10" hidden="1" x14ac:dyDescent="0.2">
      <c r="A130" s="192" t="s">
        <v>25</v>
      </c>
      <c r="B130" s="192" t="s">
        <v>253</v>
      </c>
      <c r="C130" s="193" t="s">
        <v>68</v>
      </c>
      <c r="D130" s="192" t="s">
        <v>86</v>
      </c>
      <c r="E130" s="192" t="s">
        <v>361</v>
      </c>
      <c r="F130" s="192" t="s">
        <v>169</v>
      </c>
      <c r="G130" s="165" t="s">
        <v>874</v>
      </c>
      <c r="H130" s="193" t="str">
        <f t="shared" si="5"/>
        <v>HONDAFIT</v>
      </c>
      <c r="I130" s="165" t="str">
        <f t="shared" si="6"/>
        <v>03401010</v>
      </c>
      <c r="J130" s="195">
        <v>0</v>
      </c>
    </row>
    <row r="131" spans="1:10" hidden="1" x14ac:dyDescent="0.2">
      <c r="A131" s="197" t="s">
        <v>25</v>
      </c>
      <c r="B131" s="197" t="s">
        <v>253</v>
      </c>
      <c r="C131" s="198" t="s">
        <v>152</v>
      </c>
      <c r="D131" s="197" t="s">
        <v>151</v>
      </c>
      <c r="E131" s="197" t="s">
        <v>362</v>
      </c>
      <c r="F131" s="197" t="s">
        <v>363</v>
      </c>
      <c r="G131" s="165" t="s">
        <v>875</v>
      </c>
      <c r="H131" s="193" t="str">
        <f t="shared" si="5"/>
        <v>HONDAH-RV</v>
      </c>
      <c r="I131" s="165" t="str">
        <f t="shared" si="6"/>
        <v>03402088</v>
      </c>
      <c r="J131" s="195">
        <v>0</v>
      </c>
    </row>
    <row r="132" spans="1:10" hidden="1" x14ac:dyDescent="0.2">
      <c r="A132" s="192" t="s">
        <v>25</v>
      </c>
      <c r="B132" s="192" t="s">
        <v>253</v>
      </c>
      <c r="C132" s="193" t="s">
        <v>152</v>
      </c>
      <c r="D132" s="192" t="s">
        <v>151</v>
      </c>
      <c r="E132" s="192" t="s">
        <v>364</v>
      </c>
      <c r="F132" s="192" t="s">
        <v>365</v>
      </c>
      <c r="G132" s="165" t="s">
        <v>876</v>
      </c>
      <c r="H132" s="193" t="str">
        <f t="shared" si="5"/>
        <v>HONDAODYSSEY</v>
      </c>
      <c r="I132" s="165" t="str">
        <f t="shared" si="6"/>
        <v>03402082</v>
      </c>
      <c r="J132" s="195">
        <v>-0.06</v>
      </c>
    </row>
    <row r="133" spans="1:10" hidden="1" x14ac:dyDescent="0.2">
      <c r="A133" s="192" t="s">
        <v>25</v>
      </c>
      <c r="B133" s="192" t="s">
        <v>253</v>
      </c>
      <c r="C133" s="193" t="s">
        <v>152</v>
      </c>
      <c r="D133" s="192" t="s">
        <v>151</v>
      </c>
      <c r="E133" s="192" t="s">
        <v>366</v>
      </c>
      <c r="F133" s="192" t="s">
        <v>231</v>
      </c>
      <c r="G133" s="165" t="s">
        <v>877</v>
      </c>
      <c r="H133" s="193" t="str">
        <f t="shared" si="5"/>
        <v>HONDAPILOT</v>
      </c>
      <c r="I133" s="165" t="str">
        <f t="shared" si="6"/>
        <v>03402025</v>
      </c>
      <c r="J133" s="195">
        <v>-0.04</v>
      </c>
    </row>
    <row r="134" spans="1:10" hidden="1" x14ac:dyDescent="0.2">
      <c r="A134" s="192" t="s">
        <v>25</v>
      </c>
      <c r="B134" s="192" t="s">
        <v>253</v>
      </c>
      <c r="C134" s="193" t="s">
        <v>150</v>
      </c>
      <c r="D134" s="192" t="s">
        <v>149</v>
      </c>
      <c r="E134" s="192" t="s">
        <v>367</v>
      </c>
      <c r="F134" s="192" t="s">
        <v>348</v>
      </c>
      <c r="G134" s="165" t="s">
        <v>878</v>
      </c>
      <c r="H134" s="193" t="str">
        <f t="shared" si="5"/>
        <v xml:space="preserve">HONDARIDGELINE </v>
      </c>
      <c r="I134" s="165" t="str">
        <f t="shared" si="6"/>
        <v>03405080</v>
      </c>
      <c r="J134" s="195">
        <v>-0.04</v>
      </c>
    </row>
    <row r="135" spans="1:10" hidden="1" x14ac:dyDescent="0.2">
      <c r="A135" s="192" t="s">
        <v>368</v>
      </c>
      <c r="B135" s="192" t="s">
        <v>369</v>
      </c>
      <c r="C135" s="193" t="s">
        <v>152</v>
      </c>
      <c r="D135" s="192" t="s">
        <v>151</v>
      </c>
      <c r="E135" s="192" t="s">
        <v>370</v>
      </c>
      <c r="F135" s="192" t="s">
        <v>199</v>
      </c>
      <c r="G135" s="165" t="s">
        <v>879</v>
      </c>
      <c r="H135" s="193" t="str">
        <f t="shared" si="5"/>
        <v>HUMMERH2</v>
      </c>
      <c r="I135" s="165" t="str">
        <f t="shared" si="6"/>
        <v>23102001</v>
      </c>
      <c r="J135" s="195">
        <v>0</v>
      </c>
    </row>
    <row r="136" spans="1:10" hidden="1" x14ac:dyDescent="0.2">
      <c r="A136" s="192" t="s">
        <v>368</v>
      </c>
      <c r="B136" s="192" t="s">
        <v>369</v>
      </c>
      <c r="C136" s="193" t="s">
        <v>152</v>
      </c>
      <c r="D136" s="192" t="s">
        <v>151</v>
      </c>
      <c r="E136" s="192" t="s">
        <v>371</v>
      </c>
      <c r="F136" s="192" t="s">
        <v>165</v>
      </c>
      <c r="G136" s="165" t="s">
        <v>880</v>
      </c>
      <c r="H136" s="193" t="str">
        <f t="shared" si="5"/>
        <v>HUMMERH3</v>
      </c>
      <c r="I136" s="165" t="str">
        <f t="shared" si="6"/>
        <v>23102002</v>
      </c>
      <c r="J136" s="195">
        <v>0</v>
      </c>
    </row>
    <row r="137" spans="1:10" hidden="1" x14ac:dyDescent="0.2">
      <c r="A137" s="192" t="s">
        <v>31</v>
      </c>
      <c r="B137" s="192" t="s">
        <v>245</v>
      </c>
      <c r="C137" s="193" t="s">
        <v>68</v>
      </c>
      <c r="D137" s="192" t="s">
        <v>86</v>
      </c>
      <c r="E137" s="192" t="s">
        <v>372</v>
      </c>
      <c r="F137" s="192" t="s">
        <v>165</v>
      </c>
      <c r="G137" s="165" t="s">
        <v>881</v>
      </c>
      <c r="H137" s="193" t="str">
        <f t="shared" si="5"/>
        <v>HYUNDAIACCENT</v>
      </c>
      <c r="I137" s="165" t="str">
        <f t="shared" si="6"/>
        <v>03201002</v>
      </c>
      <c r="J137" s="195">
        <v>0.15</v>
      </c>
    </row>
    <row r="138" spans="1:10" hidden="1" x14ac:dyDescent="0.2">
      <c r="A138" s="192" t="s">
        <v>31</v>
      </c>
      <c r="B138" s="192" t="s">
        <v>245</v>
      </c>
      <c r="C138" s="193" t="s">
        <v>68</v>
      </c>
      <c r="D138" s="192" t="s">
        <v>86</v>
      </c>
      <c r="E138" s="192" t="s">
        <v>373</v>
      </c>
      <c r="F138" s="192" t="s">
        <v>171</v>
      </c>
      <c r="G138" s="165" t="s">
        <v>882</v>
      </c>
      <c r="H138" s="193" t="str">
        <f t="shared" ref="H138:H201" si="20">CONCATENATE(A138,E138)</f>
        <v>HYUNDAIATOS</v>
      </c>
      <c r="I138" s="165" t="str">
        <f t="shared" ref="I138:I201" si="21">CONCATENATE(B138,D138,F138)</f>
        <v>03201004</v>
      </c>
      <c r="J138" s="195">
        <v>0</v>
      </c>
    </row>
    <row r="139" spans="1:10" hidden="1" x14ac:dyDescent="0.2">
      <c r="A139" s="197" t="s">
        <v>31</v>
      </c>
      <c r="B139" s="197" t="s">
        <v>245</v>
      </c>
      <c r="C139" s="198" t="s">
        <v>152</v>
      </c>
      <c r="D139" s="197" t="s">
        <v>151</v>
      </c>
      <c r="E139" s="197" t="s">
        <v>374</v>
      </c>
      <c r="F139" s="197" t="s">
        <v>305</v>
      </c>
      <c r="G139" s="165" t="s">
        <v>883</v>
      </c>
      <c r="H139" s="193" t="str">
        <f t="shared" si="20"/>
        <v>HYUNDAICRETA</v>
      </c>
      <c r="I139" s="165" t="str">
        <f t="shared" si="21"/>
        <v>03202061</v>
      </c>
      <c r="J139" s="195">
        <v>0</v>
      </c>
    </row>
    <row r="140" spans="1:10" hidden="1" x14ac:dyDescent="0.2">
      <c r="A140" s="192" t="s">
        <v>31</v>
      </c>
      <c r="B140" s="192" t="s">
        <v>245</v>
      </c>
      <c r="C140" s="193" t="s">
        <v>68</v>
      </c>
      <c r="D140" s="192" t="s">
        <v>86</v>
      </c>
      <c r="E140" s="192" t="s">
        <v>375</v>
      </c>
      <c r="F140" s="192" t="s">
        <v>177</v>
      </c>
      <c r="G140" s="165" t="s">
        <v>884</v>
      </c>
      <c r="H140" s="193" t="str">
        <f t="shared" si="20"/>
        <v>HYUNDAIELANTRA</v>
      </c>
      <c r="I140" s="165" t="str">
        <f t="shared" si="21"/>
        <v>03201009</v>
      </c>
      <c r="J140" s="195">
        <v>-0.01</v>
      </c>
    </row>
    <row r="141" spans="1:10" hidden="1" x14ac:dyDescent="0.2">
      <c r="A141" s="192" t="s">
        <v>31</v>
      </c>
      <c r="B141" s="192" t="s">
        <v>245</v>
      </c>
      <c r="C141" s="193" t="s">
        <v>68</v>
      </c>
      <c r="D141" s="192" t="s">
        <v>86</v>
      </c>
      <c r="E141" s="192" t="s">
        <v>376</v>
      </c>
      <c r="F141" s="192" t="s">
        <v>363</v>
      </c>
      <c r="G141" s="165" t="s">
        <v>885</v>
      </c>
      <c r="H141" s="193" t="str">
        <f t="shared" si="20"/>
        <v>HYUNDAIEON</v>
      </c>
      <c r="I141" s="165" t="str">
        <f t="shared" si="21"/>
        <v>03201088</v>
      </c>
      <c r="J141" s="195">
        <v>0</v>
      </c>
    </row>
    <row r="142" spans="1:10" hidden="1" x14ac:dyDescent="0.2">
      <c r="A142" s="197" t="s">
        <v>31</v>
      </c>
      <c r="B142" s="197" t="s">
        <v>245</v>
      </c>
      <c r="C142" s="198" t="s">
        <v>68</v>
      </c>
      <c r="D142" s="197" t="s">
        <v>86</v>
      </c>
      <c r="E142" s="197" t="s">
        <v>377</v>
      </c>
      <c r="F142" s="197" t="s">
        <v>217</v>
      </c>
      <c r="G142" s="165" t="s">
        <v>886</v>
      </c>
      <c r="H142" s="193" t="str">
        <f t="shared" si="20"/>
        <v>HYUNDAIGRAND I10</v>
      </c>
      <c r="I142" s="165" t="str">
        <f t="shared" si="21"/>
        <v>03201015</v>
      </c>
      <c r="J142" s="195">
        <v>7.0000000000000007E-2</v>
      </c>
    </row>
    <row r="143" spans="1:10" hidden="1" x14ac:dyDescent="0.2">
      <c r="A143" s="192" t="s">
        <v>31</v>
      </c>
      <c r="B143" s="192" t="s">
        <v>245</v>
      </c>
      <c r="C143" s="193" t="s">
        <v>68</v>
      </c>
      <c r="D143" s="192" t="s">
        <v>86</v>
      </c>
      <c r="E143" s="192" t="s">
        <v>378</v>
      </c>
      <c r="F143" s="192" t="s">
        <v>217</v>
      </c>
      <c r="G143" s="165" t="s">
        <v>886</v>
      </c>
      <c r="H143" s="193" t="str">
        <f t="shared" si="20"/>
        <v>HYUNDAII10</v>
      </c>
      <c r="I143" s="165" t="str">
        <f t="shared" si="21"/>
        <v>03201015</v>
      </c>
      <c r="J143" s="195">
        <v>7.0000000000000007E-2</v>
      </c>
    </row>
    <row r="144" spans="1:10" hidden="1" x14ac:dyDescent="0.2">
      <c r="A144" s="192" t="s">
        <v>31</v>
      </c>
      <c r="B144" s="192" t="s">
        <v>245</v>
      </c>
      <c r="C144" s="193" t="s">
        <v>68</v>
      </c>
      <c r="D144" s="192" t="s">
        <v>86</v>
      </c>
      <c r="E144" s="192" t="s">
        <v>379</v>
      </c>
      <c r="F144" s="192" t="s">
        <v>308</v>
      </c>
      <c r="G144" s="165" t="s">
        <v>887</v>
      </c>
      <c r="H144" s="193" t="str">
        <f t="shared" si="20"/>
        <v>HYUNDAII20</v>
      </c>
      <c r="I144" s="165" t="str">
        <f t="shared" si="21"/>
        <v>03201089</v>
      </c>
      <c r="J144" s="195">
        <v>-0.09</v>
      </c>
    </row>
    <row r="145" spans="1:10" hidden="1" x14ac:dyDescent="0.2">
      <c r="A145" s="192" t="s">
        <v>31</v>
      </c>
      <c r="B145" s="192" t="s">
        <v>245</v>
      </c>
      <c r="C145" s="193" t="s">
        <v>68</v>
      </c>
      <c r="D145" s="192" t="s">
        <v>86</v>
      </c>
      <c r="E145" s="192" t="s">
        <v>380</v>
      </c>
      <c r="F145" s="192" t="s">
        <v>193</v>
      </c>
      <c r="G145" s="165" t="s">
        <v>888</v>
      </c>
      <c r="H145" s="193" t="str">
        <f t="shared" si="20"/>
        <v>HYUNDAII30</v>
      </c>
      <c r="I145" s="165" t="str">
        <f t="shared" si="21"/>
        <v>03201016</v>
      </c>
      <c r="J145" s="195">
        <v>-0.13</v>
      </c>
    </row>
    <row r="146" spans="1:10" hidden="1" x14ac:dyDescent="0.2">
      <c r="A146" s="192" t="s">
        <v>31</v>
      </c>
      <c r="B146" s="192" t="s">
        <v>245</v>
      </c>
      <c r="C146" s="193" t="s">
        <v>152</v>
      </c>
      <c r="D146" s="192" t="s">
        <v>151</v>
      </c>
      <c r="E146" s="192" t="s">
        <v>381</v>
      </c>
      <c r="F146" s="192" t="s">
        <v>382</v>
      </c>
      <c r="G146" s="165" t="s">
        <v>889</v>
      </c>
      <c r="H146" s="193" t="str">
        <f t="shared" si="20"/>
        <v>HYUNDAISANTA FE</v>
      </c>
      <c r="I146" s="165" t="str">
        <f t="shared" si="21"/>
        <v>03202055</v>
      </c>
      <c r="J146" s="195">
        <v>-7.0000000000000007E-2</v>
      </c>
    </row>
    <row r="147" spans="1:10" hidden="1" x14ac:dyDescent="0.2">
      <c r="A147" s="192" t="s">
        <v>31</v>
      </c>
      <c r="B147" s="192" t="s">
        <v>245</v>
      </c>
      <c r="C147" s="193" t="s">
        <v>68</v>
      </c>
      <c r="D147" s="192" t="s">
        <v>86</v>
      </c>
      <c r="E147" s="192" t="s">
        <v>383</v>
      </c>
      <c r="F147" s="192" t="s">
        <v>330</v>
      </c>
      <c r="G147" s="165" t="s">
        <v>890</v>
      </c>
      <c r="H147" s="193" t="str">
        <f t="shared" si="20"/>
        <v>HYUNDAISONATA</v>
      </c>
      <c r="I147" s="165" t="str">
        <f t="shared" si="21"/>
        <v>03201022</v>
      </c>
      <c r="J147" s="195">
        <v>0</v>
      </c>
    </row>
    <row r="148" spans="1:10" hidden="1" x14ac:dyDescent="0.2">
      <c r="A148" s="192" t="s">
        <v>31</v>
      </c>
      <c r="B148" s="192" t="s">
        <v>245</v>
      </c>
      <c r="C148" s="193" t="s">
        <v>152</v>
      </c>
      <c r="D148" s="192" t="s">
        <v>151</v>
      </c>
      <c r="E148" s="192" t="s">
        <v>384</v>
      </c>
      <c r="F148" s="192" t="s">
        <v>320</v>
      </c>
      <c r="G148" s="165" t="s">
        <v>891</v>
      </c>
      <c r="H148" s="193" t="str">
        <f t="shared" si="20"/>
        <v>HYUNDAITUCSON</v>
      </c>
      <c r="I148" s="165" t="str">
        <f t="shared" si="21"/>
        <v>03202059</v>
      </c>
      <c r="J148" s="195">
        <v>-0.04</v>
      </c>
    </row>
    <row r="149" spans="1:10" hidden="1" x14ac:dyDescent="0.2">
      <c r="A149" s="192" t="s">
        <v>31</v>
      </c>
      <c r="B149" s="192" t="s">
        <v>245</v>
      </c>
      <c r="C149" s="193" t="s">
        <v>152</v>
      </c>
      <c r="D149" s="192" t="s">
        <v>151</v>
      </c>
      <c r="E149" s="192" t="s">
        <v>385</v>
      </c>
      <c r="F149" s="192" t="s">
        <v>386</v>
      </c>
      <c r="G149" s="165" t="s">
        <v>892</v>
      </c>
      <c r="H149" s="193" t="str">
        <f t="shared" si="20"/>
        <v xml:space="preserve">HYUNDAIVERACRUZ </v>
      </c>
      <c r="I149" s="165" t="str">
        <f t="shared" si="21"/>
        <v>03202060</v>
      </c>
      <c r="J149" s="195">
        <v>0</v>
      </c>
    </row>
    <row r="150" spans="1:10" hidden="1" x14ac:dyDescent="0.2">
      <c r="A150" s="192" t="s">
        <v>36</v>
      </c>
      <c r="B150" s="192" t="s">
        <v>387</v>
      </c>
      <c r="C150" s="193" t="s">
        <v>152</v>
      </c>
      <c r="D150" s="192" t="s">
        <v>151</v>
      </c>
      <c r="E150" s="192" t="s">
        <v>388</v>
      </c>
      <c r="F150" s="192" t="s">
        <v>197</v>
      </c>
      <c r="G150" s="165" t="s">
        <v>893</v>
      </c>
      <c r="H150" s="193" t="str">
        <f t="shared" si="20"/>
        <v>INFINITIEX35</v>
      </c>
      <c r="I150" s="165" t="str">
        <f t="shared" si="21"/>
        <v>12402013</v>
      </c>
      <c r="J150" s="195">
        <v>-0.03</v>
      </c>
    </row>
    <row r="151" spans="1:10" hidden="1" x14ac:dyDescent="0.2">
      <c r="A151" s="192" t="s">
        <v>36</v>
      </c>
      <c r="B151" s="192" t="s">
        <v>387</v>
      </c>
      <c r="C151" s="193" t="s">
        <v>152</v>
      </c>
      <c r="D151" s="192" t="s">
        <v>151</v>
      </c>
      <c r="E151" s="192" t="s">
        <v>389</v>
      </c>
      <c r="F151" s="192" t="s">
        <v>169</v>
      </c>
      <c r="G151" s="165" t="s">
        <v>894</v>
      </c>
      <c r="H151" s="193" t="str">
        <f t="shared" si="20"/>
        <v xml:space="preserve">INFINITIFX35 </v>
      </c>
      <c r="I151" s="165" t="str">
        <f t="shared" si="21"/>
        <v>12402010</v>
      </c>
      <c r="J151" s="195">
        <v>-0.03</v>
      </c>
    </row>
    <row r="152" spans="1:10" hidden="1" x14ac:dyDescent="0.2">
      <c r="A152" s="192" t="s">
        <v>36</v>
      </c>
      <c r="B152" s="192" t="s">
        <v>387</v>
      </c>
      <c r="C152" s="193" t="s">
        <v>68</v>
      </c>
      <c r="D152" s="192" t="s">
        <v>86</v>
      </c>
      <c r="E152" s="192" t="s">
        <v>390</v>
      </c>
      <c r="F152" s="192" t="s">
        <v>165</v>
      </c>
      <c r="G152" s="165" t="s">
        <v>895</v>
      </c>
      <c r="H152" s="193" t="str">
        <f t="shared" si="20"/>
        <v xml:space="preserve">INFINITIG20 </v>
      </c>
      <c r="I152" s="165" t="str">
        <f t="shared" si="21"/>
        <v>12401002</v>
      </c>
      <c r="J152" s="195">
        <v>-0.06</v>
      </c>
    </row>
    <row r="153" spans="1:10" hidden="1" x14ac:dyDescent="0.2">
      <c r="A153" s="192" t="s">
        <v>36</v>
      </c>
      <c r="B153" s="192" t="s">
        <v>387</v>
      </c>
      <c r="C153" s="193" t="s">
        <v>68</v>
      </c>
      <c r="D153" s="192" t="s">
        <v>86</v>
      </c>
      <c r="E153" s="192" t="s">
        <v>391</v>
      </c>
      <c r="F153" s="192" t="s">
        <v>217</v>
      </c>
      <c r="G153" s="165" t="s">
        <v>896</v>
      </c>
      <c r="H153" s="193" t="str">
        <f t="shared" si="20"/>
        <v>INFINITIG25</v>
      </c>
      <c r="I153" s="165" t="str">
        <f t="shared" si="21"/>
        <v>12401015</v>
      </c>
      <c r="J153" s="195">
        <v>-0.06</v>
      </c>
    </row>
    <row r="154" spans="1:10" hidden="1" x14ac:dyDescent="0.2">
      <c r="A154" s="192" t="s">
        <v>36</v>
      </c>
      <c r="B154" s="192" t="s">
        <v>387</v>
      </c>
      <c r="C154" s="193" t="s">
        <v>68</v>
      </c>
      <c r="D154" s="192" t="s">
        <v>86</v>
      </c>
      <c r="E154" s="192" t="s">
        <v>392</v>
      </c>
      <c r="F154" s="192" t="s">
        <v>195</v>
      </c>
      <c r="G154" s="165" t="s">
        <v>897</v>
      </c>
      <c r="H154" s="193" t="str">
        <f t="shared" si="20"/>
        <v>INFINITIM35</v>
      </c>
      <c r="I154" s="165" t="str">
        <f t="shared" si="21"/>
        <v>12401017</v>
      </c>
      <c r="J154" s="195">
        <v>-0.06</v>
      </c>
    </row>
    <row r="155" spans="1:10" hidden="1" x14ac:dyDescent="0.2">
      <c r="A155" s="192" t="s">
        <v>36</v>
      </c>
      <c r="B155" s="192" t="s">
        <v>387</v>
      </c>
      <c r="C155" s="193" t="s">
        <v>68</v>
      </c>
      <c r="D155" s="192" t="s">
        <v>86</v>
      </c>
      <c r="E155" s="192" t="s">
        <v>393</v>
      </c>
      <c r="F155" s="192" t="s">
        <v>215</v>
      </c>
      <c r="G155" s="165" t="s">
        <v>898</v>
      </c>
      <c r="H155" s="193" t="str">
        <f t="shared" si="20"/>
        <v>INFINITIM37</v>
      </c>
      <c r="I155" s="165" t="str">
        <f t="shared" si="21"/>
        <v>12401014</v>
      </c>
      <c r="J155" s="195">
        <v>-0.06</v>
      </c>
    </row>
    <row r="156" spans="1:10" hidden="1" x14ac:dyDescent="0.2">
      <c r="A156" s="192" t="s">
        <v>36</v>
      </c>
      <c r="B156" s="192" t="s">
        <v>387</v>
      </c>
      <c r="C156" s="193" t="s">
        <v>68</v>
      </c>
      <c r="D156" s="192" t="s">
        <v>86</v>
      </c>
      <c r="E156" s="192" t="s">
        <v>394</v>
      </c>
      <c r="F156" s="192" t="s">
        <v>179</v>
      </c>
      <c r="G156" s="165" t="s">
        <v>899</v>
      </c>
      <c r="H156" s="193" t="str">
        <f t="shared" si="20"/>
        <v>INFINITIQ30</v>
      </c>
      <c r="I156" s="165" t="str">
        <f t="shared" si="21"/>
        <v>12401007</v>
      </c>
      <c r="J156" s="195">
        <v>-0.06</v>
      </c>
    </row>
    <row r="157" spans="1:10" hidden="1" x14ac:dyDescent="0.2">
      <c r="A157" s="192" t="s">
        <v>36</v>
      </c>
      <c r="B157" s="192" t="s">
        <v>387</v>
      </c>
      <c r="C157" s="193" t="s">
        <v>68</v>
      </c>
      <c r="D157" s="192" t="s">
        <v>86</v>
      </c>
      <c r="E157" s="192" t="s">
        <v>395</v>
      </c>
      <c r="F157" s="192" t="s">
        <v>175</v>
      </c>
      <c r="G157" s="165" t="s">
        <v>900</v>
      </c>
      <c r="H157" s="193" t="str">
        <f t="shared" si="20"/>
        <v>INFINITIQ45</v>
      </c>
      <c r="I157" s="165" t="str">
        <f t="shared" si="21"/>
        <v>12401008</v>
      </c>
      <c r="J157" s="195">
        <v>-0.06</v>
      </c>
    </row>
    <row r="158" spans="1:10" hidden="1" x14ac:dyDescent="0.2">
      <c r="A158" s="192" t="s">
        <v>36</v>
      </c>
      <c r="B158" s="192" t="s">
        <v>387</v>
      </c>
      <c r="C158" s="193" t="s">
        <v>152</v>
      </c>
      <c r="D158" s="192" t="s">
        <v>151</v>
      </c>
      <c r="E158" s="192" t="s">
        <v>396</v>
      </c>
      <c r="F158" s="192" t="s">
        <v>210</v>
      </c>
      <c r="G158" s="165" t="s">
        <v>901</v>
      </c>
      <c r="H158" s="193" t="str">
        <f t="shared" si="20"/>
        <v>INFINITIQX4</v>
      </c>
      <c r="I158" s="165" t="str">
        <f t="shared" si="21"/>
        <v>12402011</v>
      </c>
      <c r="J158" s="195">
        <v>-0.03</v>
      </c>
    </row>
    <row r="159" spans="1:10" hidden="1" x14ac:dyDescent="0.2">
      <c r="A159" s="192" t="s">
        <v>36</v>
      </c>
      <c r="B159" s="192" t="s">
        <v>387</v>
      </c>
      <c r="C159" s="193" t="s">
        <v>152</v>
      </c>
      <c r="D159" s="192" t="s">
        <v>151</v>
      </c>
      <c r="E159" s="192" t="s">
        <v>397</v>
      </c>
      <c r="F159" s="192" t="s">
        <v>212</v>
      </c>
      <c r="G159" s="165" t="s">
        <v>902</v>
      </c>
      <c r="H159" s="193" t="str">
        <f t="shared" si="20"/>
        <v>INFINITIQX56</v>
      </c>
      <c r="I159" s="165" t="str">
        <f t="shared" si="21"/>
        <v>12402012</v>
      </c>
      <c r="J159" s="195">
        <v>-0.03</v>
      </c>
    </row>
    <row r="160" spans="1:10" hidden="1" x14ac:dyDescent="0.2">
      <c r="A160" s="192" t="s">
        <v>36</v>
      </c>
      <c r="B160" s="192" t="s">
        <v>387</v>
      </c>
      <c r="C160" s="193" t="s">
        <v>152</v>
      </c>
      <c r="D160" s="192" t="s">
        <v>151</v>
      </c>
      <c r="E160" s="192" t="s">
        <v>398</v>
      </c>
      <c r="F160" s="192" t="s">
        <v>191</v>
      </c>
      <c r="G160" s="165" t="s">
        <v>903</v>
      </c>
      <c r="H160" s="193" t="str">
        <f t="shared" si="20"/>
        <v>INFINITIQX70</v>
      </c>
      <c r="I160" s="165" t="str">
        <f t="shared" si="21"/>
        <v>12402019</v>
      </c>
      <c r="J160" s="195">
        <v>-0.03</v>
      </c>
    </row>
    <row r="161" spans="1:10" hidden="1" x14ac:dyDescent="0.2">
      <c r="A161" s="192" t="s">
        <v>36</v>
      </c>
      <c r="B161" s="192" t="s">
        <v>387</v>
      </c>
      <c r="C161" s="193" t="s">
        <v>152</v>
      </c>
      <c r="D161" s="192" t="s">
        <v>151</v>
      </c>
      <c r="E161" s="192" t="s">
        <v>399</v>
      </c>
      <c r="F161" s="192" t="s">
        <v>188</v>
      </c>
      <c r="G161" s="165" t="s">
        <v>904</v>
      </c>
      <c r="H161" s="193" t="str">
        <f t="shared" si="20"/>
        <v>INFINITIQX80</v>
      </c>
      <c r="I161" s="165" t="str">
        <f t="shared" si="21"/>
        <v>12402018</v>
      </c>
      <c r="J161" s="195">
        <v>-0.03</v>
      </c>
    </row>
    <row r="162" spans="1:10" hidden="1" x14ac:dyDescent="0.2">
      <c r="A162" s="192" t="s">
        <v>400</v>
      </c>
      <c r="B162" s="192" t="s">
        <v>263</v>
      </c>
      <c r="C162" s="193" t="s">
        <v>150</v>
      </c>
      <c r="D162" s="192" t="s">
        <v>149</v>
      </c>
      <c r="E162" s="192" t="s">
        <v>401</v>
      </c>
      <c r="F162" s="192" t="s">
        <v>308</v>
      </c>
      <c r="G162" s="165" t="str">
        <f>I162</f>
        <v>03805089</v>
      </c>
      <c r="H162" s="193" t="str">
        <f t="shared" si="20"/>
        <v>ISUZUDMAX</v>
      </c>
      <c r="I162" s="165" t="str">
        <f t="shared" si="21"/>
        <v>03805089</v>
      </c>
      <c r="J162" s="195">
        <v>-0.05</v>
      </c>
    </row>
    <row r="163" spans="1:10" hidden="1" x14ac:dyDescent="0.2">
      <c r="A163" s="192" t="s">
        <v>400</v>
      </c>
      <c r="B163" s="192" t="s">
        <v>263</v>
      </c>
      <c r="C163" s="193" t="s">
        <v>152</v>
      </c>
      <c r="D163" s="192" t="s">
        <v>151</v>
      </c>
      <c r="E163" s="192" t="s">
        <v>1197</v>
      </c>
      <c r="F163" s="192" t="s">
        <v>545</v>
      </c>
      <c r="G163" s="165" t="str">
        <f>I163</f>
        <v>03802126</v>
      </c>
      <c r="H163" s="193" t="str">
        <f t="shared" si="20"/>
        <v>ISUZUMU-X</v>
      </c>
      <c r="I163" s="165" t="str">
        <f t="shared" si="21"/>
        <v>03802126</v>
      </c>
      <c r="J163" s="195">
        <v>0</v>
      </c>
    </row>
    <row r="164" spans="1:10" hidden="1" x14ac:dyDescent="0.2">
      <c r="A164" s="192" t="s">
        <v>400</v>
      </c>
      <c r="B164" s="192" t="s">
        <v>263</v>
      </c>
      <c r="C164" s="193" t="s">
        <v>68</v>
      </c>
      <c r="D164" s="192" t="s">
        <v>86</v>
      </c>
      <c r="E164" s="192" t="s">
        <v>402</v>
      </c>
      <c r="F164" s="192" t="s">
        <v>165</v>
      </c>
      <c r="G164" s="165" t="str">
        <f>I164</f>
        <v>03801002</v>
      </c>
      <c r="H164" s="193" t="str">
        <f t="shared" si="20"/>
        <v>ISUZUGEMINI</v>
      </c>
      <c r="I164" s="165" t="str">
        <f t="shared" si="21"/>
        <v>03801002</v>
      </c>
      <c r="J164" s="195">
        <v>0</v>
      </c>
    </row>
    <row r="165" spans="1:10" hidden="1" x14ac:dyDescent="0.2">
      <c r="A165" s="192" t="s">
        <v>403</v>
      </c>
      <c r="B165" s="192" t="s">
        <v>404</v>
      </c>
      <c r="C165" s="193" t="s">
        <v>152</v>
      </c>
      <c r="D165" s="192" t="s">
        <v>151</v>
      </c>
      <c r="E165" s="192" t="s">
        <v>405</v>
      </c>
      <c r="F165" s="192" t="s">
        <v>217</v>
      </c>
      <c r="G165" s="165" t="s">
        <v>905</v>
      </c>
      <c r="H165" s="193" t="str">
        <f t="shared" si="20"/>
        <v>JEEPCHEROKEE</v>
      </c>
      <c r="I165" s="165" t="str">
        <f t="shared" si="21"/>
        <v>37102015</v>
      </c>
      <c r="J165" s="195">
        <v>0</v>
      </c>
    </row>
    <row r="166" spans="1:10" hidden="1" x14ac:dyDescent="0.2">
      <c r="A166" s="192" t="s">
        <v>403</v>
      </c>
      <c r="B166" s="192" t="s">
        <v>404</v>
      </c>
      <c r="C166" s="193" t="s">
        <v>152</v>
      </c>
      <c r="D166" s="192" t="s">
        <v>151</v>
      </c>
      <c r="E166" s="192" t="s">
        <v>406</v>
      </c>
      <c r="F166" s="192" t="s">
        <v>197</v>
      </c>
      <c r="G166" s="165" t="s">
        <v>906</v>
      </c>
      <c r="H166" s="193" t="str">
        <f t="shared" si="20"/>
        <v>JEEPCJ</v>
      </c>
      <c r="I166" s="165" t="str">
        <f t="shared" si="21"/>
        <v>37102013</v>
      </c>
      <c r="J166" s="195">
        <v>0</v>
      </c>
    </row>
    <row r="167" spans="1:10" hidden="1" x14ac:dyDescent="0.2">
      <c r="A167" s="192" t="s">
        <v>403</v>
      </c>
      <c r="B167" s="192" t="s">
        <v>404</v>
      </c>
      <c r="C167" s="193" t="s">
        <v>152</v>
      </c>
      <c r="D167" s="192" t="s">
        <v>151</v>
      </c>
      <c r="E167" s="192" t="s">
        <v>407</v>
      </c>
      <c r="F167" s="192" t="s">
        <v>180</v>
      </c>
      <c r="G167" s="165" t="s">
        <v>907</v>
      </c>
      <c r="H167" s="193" t="str">
        <f t="shared" si="20"/>
        <v>JEEPCOMPASS</v>
      </c>
      <c r="I167" s="165" t="str">
        <f t="shared" si="21"/>
        <v>37102006</v>
      </c>
      <c r="J167" s="195">
        <v>0</v>
      </c>
    </row>
    <row r="168" spans="1:10" hidden="1" x14ac:dyDescent="0.2">
      <c r="A168" s="192" t="s">
        <v>403</v>
      </c>
      <c r="B168" s="192" t="s">
        <v>404</v>
      </c>
      <c r="C168" s="193" t="s">
        <v>152</v>
      </c>
      <c r="D168" s="192" t="s">
        <v>151</v>
      </c>
      <c r="E168" s="192" t="s">
        <v>408</v>
      </c>
      <c r="F168" s="192" t="s">
        <v>212</v>
      </c>
      <c r="G168" s="165" t="s">
        <v>908</v>
      </c>
      <c r="H168" s="193" t="str">
        <f t="shared" si="20"/>
        <v>JEEPEAGLE</v>
      </c>
      <c r="I168" s="165" t="str">
        <f t="shared" si="21"/>
        <v>37102012</v>
      </c>
      <c r="J168" s="195">
        <v>0</v>
      </c>
    </row>
    <row r="169" spans="1:10" hidden="1" x14ac:dyDescent="0.2">
      <c r="A169" s="192" t="s">
        <v>403</v>
      </c>
      <c r="B169" s="192" t="s">
        <v>404</v>
      </c>
      <c r="C169" s="193" t="s">
        <v>152</v>
      </c>
      <c r="D169" s="192" t="s">
        <v>151</v>
      </c>
      <c r="E169" s="192" t="s">
        <v>409</v>
      </c>
      <c r="F169" s="192" t="s">
        <v>193</v>
      </c>
      <c r="G169" s="165" t="s">
        <v>909</v>
      </c>
      <c r="H169" s="193" t="str">
        <f t="shared" si="20"/>
        <v>JEEPGRAND CHEROKEE</v>
      </c>
      <c r="I169" s="165" t="str">
        <f t="shared" si="21"/>
        <v>37102016</v>
      </c>
      <c r="J169" s="195">
        <v>0</v>
      </c>
    </row>
    <row r="170" spans="1:10" hidden="1" x14ac:dyDescent="0.2">
      <c r="A170" s="192" t="s">
        <v>403</v>
      </c>
      <c r="B170" s="192" t="s">
        <v>404</v>
      </c>
      <c r="C170" s="193" t="s">
        <v>152</v>
      </c>
      <c r="D170" s="192" t="s">
        <v>151</v>
      </c>
      <c r="E170" s="192" t="s">
        <v>410</v>
      </c>
      <c r="F170" s="192" t="s">
        <v>175</v>
      </c>
      <c r="G170" s="165" t="s">
        <v>910</v>
      </c>
      <c r="H170" s="193" t="str">
        <f t="shared" si="20"/>
        <v>JEEPGRAND WAGONEER</v>
      </c>
      <c r="I170" s="165" t="str">
        <f t="shared" si="21"/>
        <v>37102008</v>
      </c>
      <c r="J170" s="195">
        <v>0</v>
      </c>
    </row>
    <row r="171" spans="1:10" hidden="1" x14ac:dyDescent="0.2">
      <c r="A171" s="192" t="s">
        <v>403</v>
      </c>
      <c r="B171" s="192" t="s">
        <v>404</v>
      </c>
      <c r="C171" s="193" t="s">
        <v>150</v>
      </c>
      <c r="D171" s="192" t="s">
        <v>149</v>
      </c>
      <c r="E171" s="192" t="s">
        <v>411</v>
      </c>
      <c r="F171" s="192" t="s">
        <v>215</v>
      </c>
      <c r="G171" s="165" t="s">
        <v>911</v>
      </c>
      <c r="H171" s="193" t="str">
        <f t="shared" si="20"/>
        <v>JEEPJ10</v>
      </c>
      <c r="I171" s="165" t="str">
        <f t="shared" si="21"/>
        <v>37105014</v>
      </c>
      <c r="J171" s="195">
        <v>0</v>
      </c>
    </row>
    <row r="172" spans="1:10" hidden="1" x14ac:dyDescent="0.2">
      <c r="A172" s="192" t="s">
        <v>403</v>
      </c>
      <c r="B172" s="192" t="s">
        <v>404</v>
      </c>
      <c r="C172" s="193" t="s">
        <v>152</v>
      </c>
      <c r="D172" s="192" t="s">
        <v>151</v>
      </c>
      <c r="E172" s="192" t="s">
        <v>412</v>
      </c>
      <c r="F172" s="192" t="s">
        <v>165</v>
      </c>
      <c r="G172" s="165" t="s">
        <v>912</v>
      </c>
      <c r="H172" s="193" t="str">
        <f t="shared" si="20"/>
        <v>JEEPLIBERTY</v>
      </c>
      <c r="I172" s="165" t="str">
        <f t="shared" si="21"/>
        <v>37102002</v>
      </c>
      <c r="J172" s="195">
        <v>0</v>
      </c>
    </row>
    <row r="173" spans="1:10" hidden="1" x14ac:dyDescent="0.2">
      <c r="A173" s="192" t="s">
        <v>403</v>
      </c>
      <c r="B173" s="192" t="s">
        <v>404</v>
      </c>
      <c r="C173" s="193" t="s">
        <v>152</v>
      </c>
      <c r="D173" s="192" t="s">
        <v>151</v>
      </c>
      <c r="E173" s="192" t="s">
        <v>413</v>
      </c>
      <c r="F173" s="192" t="s">
        <v>169</v>
      </c>
      <c r="G173" s="165" t="s">
        <v>913</v>
      </c>
      <c r="H173" s="193" t="str">
        <f t="shared" si="20"/>
        <v>JEEPPATRIOT</v>
      </c>
      <c r="I173" s="165" t="str">
        <f t="shared" si="21"/>
        <v>37102010</v>
      </c>
      <c r="J173" s="195">
        <v>0</v>
      </c>
    </row>
    <row r="174" spans="1:10" hidden="1" x14ac:dyDescent="0.2">
      <c r="A174" s="192" t="s">
        <v>403</v>
      </c>
      <c r="B174" s="192" t="s">
        <v>404</v>
      </c>
      <c r="C174" s="193" t="s">
        <v>152</v>
      </c>
      <c r="D174" s="192" t="s">
        <v>151</v>
      </c>
      <c r="E174" s="192" t="s">
        <v>414</v>
      </c>
      <c r="F174" s="192" t="s">
        <v>210</v>
      </c>
      <c r="G174" s="165" t="s">
        <v>914</v>
      </c>
      <c r="H174" s="193" t="str">
        <f t="shared" si="20"/>
        <v>JEEPRUBICON</v>
      </c>
      <c r="I174" s="165" t="str">
        <f t="shared" si="21"/>
        <v>37102011</v>
      </c>
      <c r="J174" s="195">
        <v>0</v>
      </c>
    </row>
    <row r="175" spans="1:10" hidden="1" x14ac:dyDescent="0.2">
      <c r="A175" s="192" t="s">
        <v>403</v>
      </c>
      <c r="B175" s="192" t="s">
        <v>404</v>
      </c>
      <c r="C175" s="193" t="s">
        <v>152</v>
      </c>
      <c r="D175" s="192" t="s">
        <v>151</v>
      </c>
      <c r="E175" s="192" t="s">
        <v>415</v>
      </c>
      <c r="F175" s="192" t="s">
        <v>179</v>
      </c>
      <c r="G175" s="165" t="s">
        <v>915</v>
      </c>
      <c r="H175" s="193" t="str">
        <f t="shared" si="20"/>
        <v>JEEPWAGONEER</v>
      </c>
      <c r="I175" s="165" t="str">
        <f t="shared" si="21"/>
        <v>37102007</v>
      </c>
      <c r="J175" s="195">
        <v>0</v>
      </c>
    </row>
    <row r="176" spans="1:10" hidden="1" x14ac:dyDescent="0.2">
      <c r="A176" s="192" t="s">
        <v>403</v>
      </c>
      <c r="B176" s="192" t="s">
        <v>404</v>
      </c>
      <c r="C176" s="193" t="s">
        <v>152</v>
      </c>
      <c r="D176" s="192" t="s">
        <v>151</v>
      </c>
      <c r="E176" s="192" t="s">
        <v>416</v>
      </c>
      <c r="F176" s="192" t="s">
        <v>199</v>
      </c>
      <c r="G176" s="165" t="s">
        <v>916</v>
      </c>
      <c r="H176" s="193" t="str">
        <f t="shared" si="20"/>
        <v>JEEPWRANGLER</v>
      </c>
      <c r="I176" s="165" t="str">
        <f t="shared" si="21"/>
        <v>37102001</v>
      </c>
      <c r="J176" s="195">
        <v>0</v>
      </c>
    </row>
    <row r="177" spans="1:10" hidden="1" x14ac:dyDescent="0.2">
      <c r="A177" s="192" t="s">
        <v>43</v>
      </c>
      <c r="B177" s="192" t="s">
        <v>281</v>
      </c>
      <c r="C177" s="193" t="s">
        <v>152</v>
      </c>
      <c r="D177" s="192" t="s">
        <v>151</v>
      </c>
      <c r="E177" s="192" t="s">
        <v>417</v>
      </c>
      <c r="F177" s="192" t="s">
        <v>281</v>
      </c>
      <c r="G177" s="165" t="s">
        <v>917</v>
      </c>
      <c r="H177" s="193" t="str">
        <f t="shared" si="20"/>
        <v>KIACARENS</v>
      </c>
      <c r="I177" s="165" t="str">
        <f t="shared" si="21"/>
        <v>04602046</v>
      </c>
      <c r="J177" s="195">
        <v>0</v>
      </c>
    </row>
    <row r="178" spans="1:10" hidden="1" x14ac:dyDescent="0.2">
      <c r="A178" s="192" t="s">
        <v>43</v>
      </c>
      <c r="B178" s="192" t="s">
        <v>281</v>
      </c>
      <c r="C178" s="193" t="s">
        <v>68</v>
      </c>
      <c r="D178" s="192" t="s">
        <v>86</v>
      </c>
      <c r="E178" s="192" t="s">
        <v>418</v>
      </c>
      <c r="F178" s="192" t="s">
        <v>167</v>
      </c>
      <c r="G178" s="165" t="s">
        <v>918</v>
      </c>
      <c r="H178" s="193" t="str">
        <f t="shared" si="20"/>
        <v>KIACERATO</v>
      </c>
      <c r="I178" s="165" t="str">
        <f t="shared" si="21"/>
        <v>04601003</v>
      </c>
      <c r="J178" s="195">
        <v>0.08</v>
      </c>
    </row>
    <row r="179" spans="1:10" hidden="1" x14ac:dyDescent="0.2">
      <c r="A179" s="192" t="s">
        <v>43</v>
      </c>
      <c r="B179" s="192" t="s">
        <v>281</v>
      </c>
      <c r="C179" s="193" t="s">
        <v>68</v>
      </c>
      <c r="D179" s="192" t="s">
        <v>86</v>
      </c>
      <c r="E179" s="192" t="s">
        <v>419</v>
      </c>
      <c r="F179" s="192" t="s">
        <v>212</v>
      </c>
      <c r="G179" s="165" t="s">
        <v>919</v>
      </c>
      <c r="H179" s="193" t="str">
        <f t="shared" si="20"/>
        <v>KIAOPTIMA</v>
      </c>
      <c r="I179" s="165" t="str">
        <f t="shared" si="21"/>
        <v>04601012</v>
      </c>
      <c r="J179" s="195">
        <v>0</v>
      </c>
    </row>
    <row r="180" spans="1:10" hidden="1" x14ac:dyDescent="0.2">
      <c r="A180" s="192" t="s">
        <v>43</v>
      </c>
      <c r="B180" s="192" t="s">
        <v>281</v>
      </c>
      <c r="C180" s="193" t="s">
        <v>68</v>
      </c>
      <c r="D180" s="192" t="s">
        <v>86</v>
      </c>
      <c r="E180" s="192" t="s">
        <v>420</v>
      </c>
      <c r="F180" s="192" t="s">
        <v>215</v>
      </c>
      <c r="G180" s="165" t="s">
        <v>920</v>
      </c>
      <c r="H180" s="193" t="str">
        <f t="shared" si="20"/>
        <v>KIAPICANTO</v>
      </c>
      <c r="I180" s="165" t="str">
        <f t="shared" si="21"/>
        <v>04601014</v>
      </c>
      <c r="J180" s="195">
        <v>0.15</v>
      </c>
    </row>
    <row r="181" spans="1:10" hidden="1" x14ac:dyDescent="0.2">
      <c r="A181" s="192" t="s">
        <v>43</v>
      </c>
      <c r="B181" s="192" t="s">
        <v>281</v>
      </c>
      <c r="C181" s="193" t="s">
        <v>68</v>
      </c>
      <c r="D181" s="192" t="s">
        <v>86</v>
      </c>
      <c r="E181" s="192" t="s">
        <v>421</v>
      </c>
      <c r="F181" s="192" t="s">
        <v>297</v>
      </c>
      <c r="G181" s="165" t="s">
        <v>921</v>
      </c>
      <c r="H181" s="193" t="str">
        <f t="shared" si="20"/>
        <v>KIAQUORIS</v>
      </c>
      <c r="I181" s="165" t="str">
        <f t="shared" si="21"/>
        <v>04601066</v>
      </c>
      <c r="J181" s="195">
        <v>0</v>
      </c>
    </row>
    <row r="182" spans="1:10" hidden="1" x14ac:dyDescent="0.2">
      <c r="A182" s="192" t="s">
        <v>43</v>
      </c>
      <c r="B182" s="192" t="s">
        <v>281</v>
      </c>
      <c r="C182" s="193" t="s">
        <v>68</v>
      </c>
      <c r="D182" s="192" t="s">
        <v>86</v>
      </c>
      <c r="E182" s="192" t="s">
        <v>422</v>
      </c>
      <c r="F182" s="192" t="s">
        <v>191</v>
      </c>
      <c r="G182" s="165" t="s">
        <v>922</v>
      </c>
      <c r="H182" s="193" t="str">
        <f t="shared" si="20"/>
        <v>KIARIO</v>
      </c>
      <c r="I182" s="165" t="str">
        <f t="shared" si="21"/>
        <v>04601019</v>
      </c>
      <c r="J182" s="195">
        <v>0.03</v>
      </c>
    </row>
    <row r="183" spans="1:10" hidden="1" x14ac:dyDescent="0.2">
      <c r="A183" s="192" t="s">
        <v>43</v>
      </c>
      <c r="B183" s="192" t="s">
        <v>281</v>
      </c>
      <c r="C183" s="193" t="s">
        <v>152</v>
      </c>
      <c r="D183" s="192" t="s">
        <v>151</v>
      </c>
      <c r="E183" s="192" t="s">
        <v>423</v>
      </c>
      <c r="F183" s="192" t="s">
        <v>289</v>
      </c>
      <c r="G183" s="165" t="s">
        <v>923</v>
      </c>
      <c r="H183" s="193" t="str">
        <f t="shared" si="20"/>
        <v>KIASORENTO</v>
      </c>
      <c r="I183" s="165" t="str">
        <f t="shared" si="21"/>
        <v>04602050</v>
      </c>
      <c r="J183" s="195">
        <v>-0.04</v>
      </c>
    </row>
    <row r="184" spans="1:10" hidden="1" x14ac:dyDescent="0.2">
      <c r="A184" s="192" t="s">
        <v>43</v>
      </c>
      <c r="B184" s="192" t="s">
        <v>281</v>
      </c>
      <c r="C184" s="193" t="s">
        <v>68</v>
      </c>
      <c r="D184" s="192" t="s">
        <v>86</v>
      </c>
      <c r="E184" s="192" t="s">
        <v>424</v>
      </c>
      <c r="F184" s="192" t="s">
        <v>227</v>
      </c>
      <c r="G184" s="165" t="s">
        <v>924</v>
      </c>
      <c r="H184" s="193" t="str">
        <f t="shared" si="20"/>
        <v>KIASOUL</v>
      </c>
      <c r="I184" s="165" t="str">
        <f t="shared" si="21"/>
        <v>04601023</v>
      </c>
      <c r="J184" s="195">
        <v>-0.14000000000000001</v>
      </c>
    </row>
    <row r="185" spans="1:10" hidden="1" x14ac:dyDescent="0.2">
      <c r="A185" s="192" t="s">
        <v>43</v>
      </c>
      <c r="B185" s="192" t="s">
        <v>281</v>
      </c>
      <c r="C185" s="193" t="s">
        <v>152</v>
      </c>
      <c r="D185" s="192" t="s">
        <v>151</v>
      </c>
      <c r="E185" s="192" t="s">
        <v>425</v>
      </c>
      <c r="F185" s="192" t="s">
        <v>426</v>
      </c>
      <c r="G185" s="165" t="s">
        <v>925</v>
      </c>
      <c r="H185" s="193" t="str">
        <f t="shared" si="20"/>
        <v>KIASPORTAGE</v>
      </c>
      <c r="I185" s="165" t="str">
        <f t="shared" si="21"/>
        <v>04602051</v>
      </c>
      <c r="J185" s="195">
        <v>0.02</v>
      </c>
    </row>
    <row r="186" spans="1:10" hidden="1" x14ac:dyDescent="0.2">
      <c r="A186" s="192" t="s">
        <v>1193</v>
      </c>
      <c r="B186" s="192" t="s">
        <v>427</v>
      </c>
      <c r="C186" s="193" t="s">
        <v>152</v>
      </c>
      <c r="D186" s="192" t="s">
        <v>151</v>
      </c>
      <c r="E186" s="192" t="s">
        <v>428</v>
      </c>
      <c r="F186" s="192" t="s">
        <v>180</v>
      </c>
      <c r="G186" s="165" t="s">
        <v>926</v>
      </c>
      <c r="H186" s="193" t="str">
        <f t="shared" si="20"/>
        <v>LAND_ROVERDEFENDER</v>
      </c>
      <c r="I186" s="165" t="str">
        <f t="shared" si="21"/>
        <v>05202006</v>
      </c>
      <c r="J186" s="195">
        <v>0.04</v>
      </c>
    </row>
    <row r="187" spans="1:10" hidden="1" x14ac:dyDescent="0.2">
      <c r="A187" s="192" t="s">
        <v>1193</v>
      </c>
      <c r="B187" s="192" t="s">
        <v>427</v>
      </c>
      <c r="C187" s="193" t="s">
        <v>152</v>
      </c>
      <c r="D187" s="192" t="s">
        <v>151</v>
      </c>
      <c r="E187" s="192" t="s">
        <v>429</v>
      </c>
      <c r="F187" s="192" t="s">
        <v>179</v>
      </c>
      <c r="G187" s="165" t="s">
        <v>927</v>
      </c>
      <c r="H187" s="193" t="str">
        <f t="shared" si="20"/>
        <v>LAND_ROVERDISCOVERY</v>
      </c>
      <c r="I187" s="165" t="str">
        <f t="shared" si="21"/>
        <v>05202007</v>
      </c>
      <c r="J187" s="195">
        <v>-0.06</v>
      </c>
    </row>
    <row r="188" spans="1:10" hidden="1" x14ac:dyDescent="0.2">
      <c r="A188" s="192" t="s">
        <v>1193</v>
      </c>
      <c r="B188" s="192" t="s">
        <v>427</v>
      </c>
      <c r="C188" s="193" t="s">
        <v>152</v>
      </c>
      <c r="D188" s="192" t="s">
        <v>151</v>
      </c>
      <c r="E188" s="192" t="s">
        <v>430</v>
      </c>
      <c r="F188" s="192" t="s">
        <v>175</v>
      </c>
      <c r="G188" s="165" t="s">
        <v>928</v>
      </c>
      <c r="H188" s="193" t="str">
        <f t="shared" si="20"/>
        <v>LAND_ROVERFREELANDER</v>
      </c>
      <c r="I188" s="165" t="str">
        <f t="shared" si="21"/>
        <v>05202008</v>
      </c>
      <c r="J188" s="195">
        <v>-0.06</v>
      </c>
    </row>
    <row r="189" spans="1:10" hidden="1" x14ac:dyDescent="0.2">
      <c r="A189" s="192" t="s">
        <v>1193</v>
      </c>
      <c r="B189" s="192" t="s">
        <v>427</v>
      </c>
      <c r="C189" s="193" t="s">
        <v>152</v>
      </c>
      <c r="D189" s="192" t="s">
        <v>151</v>
      </c>
      <c r="E189" s="192" t="s">
        <v>431</v>
      </c>
      <c r="F189" s="192" t="s">
        <v>177</v>
      </c>
      <c r="G189" s="165" t="s">
        <v>929</v>
      </c>
      <c r="H189" s="193" t="str">
        <f t="shared" si="20"/>
        <v>LAND_ROVERRANGE ROVER</v>
      </c>
      <c r="I189" s="165" t="str">
        <f t="shared" si="21"/>
        <v>05202009</v>
      </c>
      <c r="J189" s="195">
        <v>-0.06</v>
      </c>
    </row>
    <row r="190" spans="1:10" hidden="1" x14ac:dyDescent="0.2">
      <c r="A190" s="192" t="s">
        <v>47</v>
      </c>
      <c r="B190" s="192" t="s">
        <v>432</v>
      </c>
      <c r="C190" s="193" t="s">
        <v>68</v>
      </c>
      <c r="D190" s="192" t="s">
        <v>86</v>
      </c>
      <c r="E190" s="192" t="s">
        <v>433</v>
      </c>
      <c r="F190" s="192" t="s">
        <v>251</v>
      </c>
      <c r="G190" s="165" t="s">
        <v>930</v>
      </c>
      <c r="H190" s="193" t="str">
        <f t="shared" si="20"/>
        <v>LEXUSCT200</v>
      </c>
      <c r="I190" s="165" t="str">
        <f t="shared" si="21"/>
        <v>34501033</v>
      </c>
      <c r="J190" s="195">
        <v>-0.04</v>
      </c>
    </row>
    <row r="191" spans="1:10" hidden="1" x14ac:dyDescent="0.2">
      <c r="A191" s="192" t="s">
        <v>47</v>
      </c>
      <c r="B191" s="192" t="s">
        <v>432</v>
      </c>
      <c r="C191" s="193" t="s">
        <v>68</v>
      </c>
      <c r="D191" s="192" t="s">
        <v>86</v>
      </c>
      <c r="E191" s="192" t="s">
        <v>434</v>
      </c>
      <c r="F191" s="192" t="s">
        <v>199</v>
      </c>
      <c r="G191" s="165" t="s">
        <v>931</v>
      </c>
      <c r="H191" s="193" t="str">
        <f t="shared" si="20"/>
        <v>LEXUSES300</v>
      </c>
      <c r="I191" s="165" t="str">
        <f t="shared" si="21"/>
        <v>34501001</v>
      </c>
      <c r="J191" s="195">
        <v>-0.04</v>
      </c>
    </row>
    <row r="192" spans="1:10" hidden="1" x14ac:dyDescent="0.2">
      <c r="A192" s="192" t="s">
        <v>47</v>
      </c>
      <c r="B192" s="192" t="s">
        <v>432</v>
      </c>
      <c r="C192" s="193" t="s">
        <v>68</v>
      </c>
      <c r="D192" s="192" t="s">
        <v>86</v>
      </c>
      <c r="E192" s="192" t="s">
        <v>435</v>
      </c>
      <c r="F192" s="192" t="s">
        <v>165</v>
      </c>
      <c r="G192" s="165" t="s">
        <v>932</v>
      </c>
      <c r="H192" s="193" t="str">
        <f t="shared" si="20"/>
        <v>LEXUSES330</v>
      </c>
      <c r="I192" s="165" t="str">
        <f t="shared" si="21"/>
        <v>34501002</v>
      </c>
      <c r="J192" s="195">
        <v>-0.04</v>
      </c>
    </row>
    <row r="193" spans="1:10" hidden="1" x14ac:dyDescent="0.2">
      <c r="A193" s="192" t="s">
        <v>47</v>
      </c>
      <c r="B193" s="192" t="s">
        <v>432</v>
      </c>
      <c r="C193" s="193" t="s">
        <v>68</v>
      </c>
      <c r="D193" s="192" t="s">
        <v>86</v>
      </c>
      <c r="E193" s="192" t="s">
        <v>436</v>
      </c>
      <c r="F193" s="192" t="s">
        <v>167</v>
      </c>
      <c r="G193" s="165" t="s">
        <v>933</v>
      </c>
      <c r="H193" s="193" t="str">
        <f t="shared" si="20"/>
        <v>LEXUSES350</v>
      </c>
      <c r="I193" s="165" t="str">
        <f t="shared" si="21"/>
        <v>34501003</v>
      </c>
      <c r="J193" s="195">
        <v>-0.04</v>
      </c>
    </row>
    <row r="194" spans="1:10" hidden="1" x14ac:dyDescent="0.2">
      <c r="A194" s="192" t="s">
        <v>47</v>
      </c>
      <c r="B194" s="192" t="s">
        <v>432</v>
      </c>
      <c r="C194" s="193" t="s">
        <v>68</v>
      </c>
      <c r="D194" s="192" t="s">
        <v>86</v>
      </c>
      <c r="E194" s="192" t="s">
        <v>437</v>
      </c>
      <c r="F194" s="192" t="s">
        <v>171</v>
      </c>
      <c r="G194" s="165" t="s">
        <v>934</v>
      </c>
      <c r="H194" s="193" t="str">
        <f t="shared" si="20"/>
        <v>LEXUSGS300</v>
      </c>
      <c r="I194" s="165" t="str">
        <f t="shared" si="21"/>
        <v>34501004</v>
      </c>
      <c r="J194" s="195">
        <v>-0.04</v>
      </c>
    </row>
    <row r="195" spans="1:10" hidden="1" x14ac:dyDescent="0.2">
      <c r="A195" s="192" t="s">
        <v>47</v>
      </c>
      <c r="B195" s="192" t="s">
        <v>432</v>
      </c>
      <c r="C195" s="193" t="s">
        <v>68</v>
      </c>
      <c r="D195" s="192" t="s">
        <v>86</v>
      </c>
      <c r="E195" s="192" t="s">
        <v>438</v>
      </c>
      <c r="F195" s="192" t="s">
        <v>173</v>
      </c>
      <c r="G195" s="165" t="s">
        <v>935</v>
      </c>
      <c r="H195" s="193" t="str">
        <f t="shared" si="20"/>
        <v>LEXUSGS350</v>
      </c>
      <c r="I195" s="165" t="str">
        <f t="shared" si="21"/>
        <v>34501005</v>
      </c>
      <c r="J195" s="195">
        <v>-0.04</v>
      </c>
    </row>
    <row r="196" spans="1:10" hidden="1" x14ac:dyDescent="0.2">
      <c r="A196" s="192" t="s">
        <v>47</v>
      </c>
      <c r="B196" s="192" t="s">
        <v>432</v>
      </c>
      <c r="C196" s="193" t="s">
        <v>68</v>
      </c>
      <c r="D196" s="192" t="s">
        <v>86</v>
      </c>
      <c r="E196" s="192" t="s">
        <v>439</v>
      </c>
      <c r="F196" s="192" t="s">
        <v>180</v>
      </c>
      <c r="G196" s="165" t="s">
        <v>936</v>
      </c>
      <c r="H196" s="193" t="str">
        <f t="shared" si="20"/>
        <v>LEXUSGS400</v>
      </c>
      <c r="I196" s="165" t="str">
        <f t="shared" si="21"/>
        <v>34501006</v>
      </c>
      <c r="J196" s="195">
        <v>-0.04</v>
      </c>
    </row>
    <row r="197" spans="1:10" hidden="1" x14ac:dyDescent="0.2">
      <c r="A197" s="192" t="s">
        <v>47</v>
      </c>
      <c r="B197" s="192" t="s">
        <v>432</v>
      </c>
      <c r="C197" s="193" t="s">
        <v>68</v>
      </c>
      <c r="D197" s="192" t="s">
        <v>86</v>
      </c>
      <c r="E197" s="192" t="s">
        <v>440</v>
      </c>
      <c r="F197" s="192" t="s">
        <v>179</v>
      </c>
      <c r="G197" s="165" t="s">
        <v>937</v>
      </c>
      <c r="H197" s="193" t="str">
        <f t="shared" si="20"/>
        <v>LEXUSGS430</v>
      </c>
      <c r="I197" s="165" t="str">
        <f t="shared" si="21"/>
        <v>34501007</v>
      </c>
      <c r="J197" s="195">
        <v>-0.04</v>
      </c>
    </row>
    <row r="198" spans="1:10" hidden="1" x14ac:dyDescent="0.2">
      <c r="A198" s="192" t="s">
        <v>47</v>
      </c>
      <c r="B198" s="192" t="s">
        <v>432</v>
      </c>
      <c r="C198" s="193" t="s">
        <v>152</v>
      </c>
      <c r="D198" s="192" t="s">
        <v>151</v>
      </c>
      <c r="E198" s="192" t="s">
        <v>441</v>
      </c>
      <c r="F198" s="192" t="s">
        <v>223</v>
      </c>
      <c r="G198" s="165" t="s">
        <v>938</v>
      </c>
      <c r="H198" s="193" t="str">
        <f t="shared" si="20"/>
        <v>LEXUSGX460</v>
      </c>
      <c r="I198" s="165" t="str">
        <f t="shared" si="21"/>
        <v>34502021</v>
      </c>
      <c r="J198" s="195">
        <v>-0.06</v>
      </c>
    </row>
    <row r="199" spans="1:10" hidden="1" x14ac:dyDescent="0.2">
      <c r="A199" s="192" t="s">
        <v>47</v>
      </c>
      <c r="B199" s="192" t="s">
        <v>432</v>
      </c>
      <c r="C199" s="193" t="s">
        <v>152</v>
      </c>
      <c r="D199" s="192" t="s">
        <v>151</v>
      </c>
      <c r="E199" s="192" t="s">
        <v>442</v>
      </c>
      <c r="F199" s="192" t="s">
        <v>330</v>
      </c>
      <c r="G199" s="165" t="s">
        <v>939</v>
      </c>
      <c r="H199" s="193" t="str">
        <f t="shared" si="20"/>
        <v>LEXUSGX470</v>
      </c>
      <c r="I199" s="165" t="str">
        <f t="shared" si="21"/>
        <v>34502022</v>
      </c>
      <c r="J199" s="195">
        <v>0</v>
      </c>
    </row>
    <row r="200" spans="1:10" hidden="1" x14ac:dyDescent="0.2">
      <c r="A200" s="192" t="s">
        <v>47</v>
      </c>
      <c r="B200" s="192" t="s">
        <v>432</v>
      </c>
      <c r="C200" s="193" t="s">
        <v>68</v>
      </c>
      <c r="D200" s="192" t="s">
        <v>86</v>
      </c>
      <c r="E200" s="192" t="s">
        <v>443</v>
      </c>
      <c r="F200" s="192" t="s">
        <v>253</v>
      </c>
      <c r="G200" s="165" t="s">
        <v>940</v>
      </c>
      <c r="H200" s="193" t="str">
        <f t="shared" si="20"/>
        <v>LEXUSHS250</v>
      </c>
      <c r="I200" s="165" t="str">
        <f t="shared" si="21"/>
        <v>34501034</v>
      </c>
      <c r="J200" s="195">
        <v>-0.04</v>
      </c>
    </row>
    <row r="201" spans="1:10" hidden="1" x14ac:dyDescent="0.2">
      <c r="A201" s="192" t="s">
        <v>47</v>
      </c>
      <c r="B201" s="192" t="s">
        <v>432</v>
      </c>
      <c r="C201" s="193" t="s">
        <v>68</v>
      </c>
      <c r="D201" s="192" t="s">
        <v>86</v>
      </c>
      <c r="E201" s="192" t="s">
        <v>444</v>
      </c>
      <c r="F201" s="192" t="s">
        <v>175</v>
      </c>
      <c r="G201" s="165" t="s">
        <v>941</v>
      </c>
      <c r="H201" s="193" t="str">
        <f t="shared" si="20"/>
        <v>LEXUSIS200</v>
      </c>
      <c r="I201" s="165" t="str">
        <f t="shared" si="21"/>
        <v>34501008</v>
      </c>
      <c r="J201" s="195">
        <v>-0.04</v>
      </c>
    </row>
    <row r="202" spans="1:10" hidden="1" x14ac:dyDescent="0.2">
      <c r="A202" s="192" t="s">
        <v>47</v>
      </c>
      <c r="B202" s="192" t="s">
        <v>432</v>
      </c>
      <c r="C202" s="193" t="s">
        <v>68</v>
      </c>
      <c r="D202" s="192" t="s">
        <v>86</v>
      </c>
      <c r="E202" s="192" t="s">
        <v>445</v>
      </c>
      <c r="F202" s="192" t="s">
        <v>177</v>
      </c>
      <c r="G202" s="165" t="s">
        <v>942</v>
      </c>
      <c r="H202" s="193" t="str">
        <f t="shared" ref="H202:H270" si="22">CONCATENATE(A202,E202)</f>
        <v>LEXUSIS250</v>
      </c>
      <c r="I202" s="165" t="str">
        <f t="shared" ref="I202:I270" si="23">CONCATENATE(B202,D202,F202)</f>
        <v>34501009</v>
      </c>
      <c r="J202" s="195">
        <v>-0.04</v>
      </c>
    </row>
    <row r="203" spans="1:10" hidden="1" x14ac:dyDescent="0.2">
      <c r="A203" s="192" t="s">
        <v>47</v>
      </c>
      <c r="B203" s="192" t="s">
        <v>432</v>
      </c>
      <c r="C203" s="193" t="s">
        <v>68</v>
      </c>
      <c r="D203" s="192" t="s">
        <v>86</v>
      </c>
      <c r="E203" s="192" t="s">
        <v>446</v>
      </c>
      <c r="F203" s="192" t="s">
        <v>169</v>
      </c>
      <c r="G203" s="165" t="s">
        <v>943</v>
      </c>
      <c r="H203" s="193" t="str">
        <f t="shared" si="22"/>
        <v>LEXUSIS300</v>
      </c>
      <c r="I203" s="165" t="str">
        <f t="shared" si="23"/>
        <v>34501010</v>
      </c>
      <c r="J203" s="195">
        <v>-0.04</v>
      </c>
    </row>
    <row r="204" spans="1:10" hidden="1" x14ac:dyDescent="0.2">
      <c r="A204" s="192" t="s">
        <v>47</v>
      </c>
      <c r="B204" s="192" t="s">
        <v>432</v>
      </c>
      <c r="C204" s="193" t="s">
        <v>68</v>
      </c>
      <c r="D204" s="192" t="s">
        <v>86</v>
      </c>
      <c r="E204" s="192" t="s">
        <v>447</v>
      </c>
      <c r="F204" s="192" t="s">
        <v>210</v>
      </c>
      <c r="G204" s="165" t="s">
        <v>944</v>
      </c>
      <c r="H204" s="193" t="str">
        <f t="shared" si="22"/>
        <v>LEXUSIS350</v>
      </c>
      <c r="I204" s="165" t="str">
        <f t="shared" si="23"/>
        <v>34501011</v>
      </c>
      <c r="J204" s="195">
        <v>-0.04</v>
      </c>
    </row>
    <row r="205" spans="1:10" hidden="1" x14ac:dyDescent="0.2">
      <c r="A205" s="192" t="s">
        <v>47</v>
      </c>
      <c r="B205" s="192" t="s">
        <v>432</v>
      </c>
      <c r="C205" s="193" t="s">
        <v>68</v>
      </c>
      <c r="D205" s="192" t="s">
        <v>86</v>
      </c>
      <c r="E205" s="192" t="s">
        <v>448</v>
      </c>
      <c r="F205" s="192" t="s">
        <v>197</v>
      </c>
      <c r="G205" s="165" t="s">
        <v>945</v>
      </c>
      <c r="H205" s="193" t="str">
        <f t="shared" si="22"/>
        <v>LEXUSLS</v>
      </c>
      <c r="I205" s="165" t="str">
        <f t="shared" si="23"/>
        <v>34501013</v>
      </c>
      <c r="J205" s="195">
        <v>-0.04</v>
      </c>
    </row>
    <row r="206" spans="1:10" hidden="1" x14ac:dyDescent="0.2">
      <c r="A206" s="192" t="s">
        <v>47</v>
      </c>
      <c r="B206" s="192" t="s">
        <v>432</v>
      </c>
      <c r="C206" s="193" t="s">
        <v>68</v>
      </c>
      <c r="D206" s="192" t="s">
        <v>86</v>
      </c>
      <c r="E206" s="192" t="s">
        <v>449</v>
      </c>
      <c r="F206" s="192" t="s">
        <v>215</v>
      </c>
      <c r="G206" s="165" t="s">
        <v>946</v>
      </c>
      <c r="H206" s="193" t="str">
        <f t="shared" si="22"/>
        <v>LEXUSLS400</v>
      </c>
      <c r="I206" s="165" t="str">
        <f t="shared" si="23"/>
        <v>34501014</v>
      </c>
      <c r="J206" s="195">
        <v>-0.04</v>
      </c>
    </row>
    <row r="207" spans="1:10" hidden="1" x14ac:dyDescent="0.2">
      <c r="A207" s="192" t="s">
        <v>47</v>
      </c>
      <c r="B207" s="192" t="s">
        <v>432</v>
      </c>
      <c r="C207" s="193" t="s">
        <v>68</v>
      </c>
      <c r="D207" s="192" t="s">
        <v>86</v>
      </c>
      <c r="E207" s="192" t="s">
        <v>450</v>
      </c>
      <c r="F207" s="192" t="s">
        <v>217</v>
      </c>
      <c r="G207" s="165" t="s">
        <v>947</v>
      </c>
      <c r="H207" s="193" t="str">
        <f t="shared" si="22"/>
        <v>LEXUSLS430</v>
      </c>
      <c r="I207" s="165" t="str">
        <f t="shared" si="23"/>
        <v>34501015</v>
      </c>
      <c r="J207" s="195">
        <v>-0.04</v>
      </c>
    </row>
    <row r="208" spans="1:10" hidden="1" x14ac:dyDescent="0.2">
      <c r="A208" s="192" t="s">
        <v>47</v>
      </c>
      <c r="B208" s="192" t="s">
        <v>432</v>
      </c>
      <c r="C208" s="193" t="s">
        <v>68</v>
      </c>
      <c r="D208" s="192" t="s">
        <v>86</v>
      </c>
      <c r="E208" s="192" t="s">
        <v>451</v>
      </c>
      <c r="F208" s="192" t="s">
        <v>193</v>
      </c>
      <c r="G208" s="165" t="s">
        <v>948</v>
      </c>
      <c r="H208" s="193" t="str">
        <f t="shared" si="22"/>
        <v>LEXUSLS460</v>
      </c>
      <c r="I208" s="165" t="str">
        <f t="shared" si="23"/>
        <v>34501016</v>
      </c>
      <c r="J208" s="195">
        <v>-0.04</v>
      </c>
    </row>
    <row r="209" spans="1:10" hidden="1" x14ac:dyDescent="0.2">
      <c r="A209" s="192" t="s">
        <v>47</v>
      </c>
      <c r="B209" s="192" t="s">
        <v>432</v>
      </c>
      <c r="C209" s="193" t="s">
        <v>152</v>
      </c>
      <c r="D209" s="192" t="s">
        <v>151</v>
      </c>
      <c r="E209" s="192" t="s">
        <v>452</v>
      </c>
      <c r="F209" s="192" t="s">
        <v>229</v>
      </c>
      <c r="G209" s="165" t="s">
        <v>949</v>
      </c>
      <c r="H209" s="193" t="str">
        <f t="shared" si="22"/>
        <v>LEXUSLX450</v>
      </c>
      <c r="I209" s="165" t="str">
        <f t="shared" si="23"/>
        <v>34502024</v>
      </c>
      <c r="J209" s="195">
        <v>0</v>
      </c>
    </row>
    <row r="210" spans="1:10" hidden="1" x14ac:dyDescent="0.2">
      <c r="A210" s="192" t="s">
        <v>47</v>
      </c>
      <c r="B210" s="192" t="s">
        <v>432</v>
      </c>
      <c r="C210" s="193" t="s">
        <v>152</v>
      </c>
      <c r="D210" s="192" t="s">
        <v>151</v>
      </c>
      <c r="E210" s="192" t="s">
        <v>453</v>
      </c>
      <c r="F210" s="192" t="s">
        <v>231</v>
      </c>
      <c r="G210" s="165" t="s">
        <v>950</v>
      </c>
      <c r="H210" s="193" t="str">
        <f t="shared" si="22"/>
        <v>LEXUSLX470</v>
      </c>
      <c r="I210" s="165" t="str">
        <f t="shared" si="23"/>
        <v>34502025</v>
      </c>
      <c r="J210" s="195">
        <v>0</v>
      </c>
    </row>
    <row r="211" spans="1:10" hidden="1" x14ac:dyDescent="0.2">
      <c r="A211" s="192" t="s">
        <v>47</v>
      </c>
      <c r="B211" s="192" t="s">
        <v>432</v>
      </c>
      <c r="C211" s="193" t="s">
        <v>152</v>
      </c>
      <c r="D211" s="192" t="s">
        <v>151</v>
      </c>
      <c r="E211" s="192" t="s">
        <v>454</v>
      </c>
      <c r="F211" s="192" t="s">
        <v>233</v>
      </c>
      <c r="G211" s="165" t="s">
        <v>951</v>
      </c>
      <c r="H211" s="193" t="str">
        <f t="shared" si="22"/>
        <v>LEXUSLX570</v>
      </c>
      <c r="I211" s="165" t="str">
        <f t="shared" si="23"/>
        <v>34502026</v>
      </c>
      <c r="J211" s="195">
        <v>-0.02</v>
      </c>
    </row>
    <row r="212" spans="1:10" hidden="1" x14ac:dyDescent="0.2">
      <c r="A212" s="197" t="s">
        <v>47</v>
      </c>
      <c r="B212" s="197" t="s">
        <v>432</v>
      </c>
      <c r="C212" s="198" t="s">
        <v>152</v>
      </c>
      <c r="D212" s="197" t="s">
        <v>151</v>
      </c>
      <c r="E212" s="197" t="s">
        <v>455</v>
      </c>
      <c r="F212" s="197" t="s">
        <v>257</v>
      </c>
      <c r="G212" s="165" t="s">
        <v>952</v>
      </c>
      <c r="H212" s="193" t="str">
        <f t="shared" si="22"/>
        <v>LEXUSNX</v>
      </c>
      <c r="I212" s="165" t="str">
        <f t="shared" si="23"/>
        <v>34502035</v>
      </c>
      <c r="J212" s="195">
        <v>0</v>
      </c>
    </row>
    <row r="213" spans="1:10" hidden="1" x14ac:dyDescent="0.2">
      <c r="A213" s="192" t="s">
        <v>47</v>
      </c>
      <c r="B213" s="192" t="s">
        <v>432</v>
      </c>
      <c r="C213" s="193" t="s">
        <v>152</v>
      </c>
      <c r="D213" s="192" t="s">
        <v>151</v>
      </c>
      <c r="E213" s="192" t="s">
        <v>456</v>
      </c>
      <c r="F213" s="192" t="s">
        <v>237</v>
      </c>
      <c r="G213" s="165" t="s">
        <v>953</v>
      </c>
      <c r="H213" s="193" t="str">
        <f t="shared" si="22"/>
        <v>LEXUSRX300</v>
      </c>
      <c r="I213" s="165" t="str">
        <f t="shared" si="23"/>
        <v>34502028</v>
      </c>
      <c r="J213" s="195">
        <v>0</v>
      </c>
    </row>
    <row r="214" spans="1:10" hidden="1" x14ac:dyDescent="0.2">
      <c r="A214" s="192" t="s">
        <v>47</v>
      </c>
      <c r="B214" s="192" t="s">
        <v>432</v>
      </c>
      <c r="C214" s="193" t="s">
        <v>152</v>
      </c>
      <c r="D214" s="192" t="s">
        <v>151</v>
      </c>
      <c r="E214" s="192" t="s">
        <v>457</v>
      </c>
      <c r="F214" s="192" t="s">
        <v>239</v>
      </c>
      <c r="G214" s="165" t="s">
        <v>954</v>
      </c>
      <c r="H214" s="193" t="str">
        <f t="shared" si="22"/>
        <v>LEXUSRX330</v>
      </c>
      <c r="I214" s="165" t="str">
        <f t="shared" si="23"/>
        <v>34502029</v>
      </c>
      <c r="J214" s="195">
        <v>0</v>
      </c>
    </row>
    <row r="215" spans="1:10" hidden="1" x14ac:dyDescent="0.2">
      <c r="A215" s="192" t="s">
        <v>47</v>
      </c>
      <c r="B215" s="192" t="s">
        <v>432</v>
      </c>
      <c r="C215" s="193" t="s">
        <v>152</v>
      </c>
      <c r="D215" s="192" t="s">
        <v>151</v>
      </c>
      <c r="E215" s="192" t="s">
        <v>458</v>
      </c>
      <c r="F215" s="192" t="s">
        <v>241</v>
      </c>
      <c r="G215" s="165" t="s">
        <v>955</v>
      </c>
      <c r="H215" s="193" t="str">
        <f t="shared" si="22"/>
        <v>LEXUSRX350</v>
      </c>
      <c r="I215" s="165" t="str">
        <f t="shared" si="23"/>
        <v>34502030</v>
      </c>
      <c r="J215" s="195">
        <v>0</v>
      </c>
    </row>
    <row r="216" spans="1:10" hidden="1" x14ac:dyDescent="0.2">
      <c r="A216" s="192" t="s">
        <v>47</v>
      </c>
      <c r="B216" s="192" t="s">
        <v>432</v>
      </c>
      <c r="C216" s="193" t="s">
        <v>152</v>
      </c>
      <c r="D216" s="192" t="s">
        <v>151</v>
      </c>
      <c r="E216" s="192" t="s">
        <v>459</v>
      </c>
      <c r="F216" s="192" t="s">
        <v>243</v>
      </c>
      <c r="G216" s="165" t="s">
        <v>956</v>
      </c>
      <c r="H216" s="193" t="str">
        <f t="shared" si="22"/>
        <v>LEXUSRX450</v>
      </c>
      <c r="I216" s="165" t="str">
        <f t="shared" si="23"/>
        <v>34502031</v>
      </c>
      <c r="J216" s="195">
        <v>0</v>
      </c>
    </row>
    <row r="217" spans="1:10" hidden="1" x14ac:dyDescent="0.2">
      <c r="A217" s="192" t="s">
        <v>460</v>
      </c>
      <c r="B217" s="192" t="s">
        <v>1217</v>
      </c>
      <c r="C217" s="193" t="s">
        <v>68</v>
      </c>
      <c r="D217" s="192" t="s">
        <v>86</v>
      </c>
      <c r="E217" s="192" t="s">
        <v>462</v>
      </c>
      <c r="F217" s="192" t="s">
        <v>199</v>
      </c>
      <c r="G217" s="165" t="str">
        <f>CONCATENATE(B217,D217,F217)</f>
        <v>46901001</v>
      </c>
      <c r="H217" s="193" t="str">
        <f t="shared" si="22"/>
        <v xml:space="preserve">LINCOLNCONTINENTAL </v>
      </c>
      <c r="I217" s="165" t="str">
        <f t="shared" si="23"/>
        <v>46901001</v>
      </c>
      <c r="J217" s="195">
        <v>-0.04</v>
      </c>
    </row>
    <row r="218" spans="1:10" hidden="1" x14ac:dyDescent="0.2">
      <c r="A218" s="192" t="s">
        <v>460</v>
      </c>
      <c r="B218" s="192" t="s">
        <v>1217</v>
      </c>
      <c r="C218" s="193" t="s">
        <v>152</v>
      </c>
      <c r="D218" s="192" t="s">
        <v>151</v>
      </c>
      <c r="E218" s="192" t="s">
        <v>1218</v>
      </c>
      <c r="F218" s="192" t="s">
        <v>173</v>
      </c>
      <c r="G218" s="165" t="str">
        <f t="shared" ref="G218:G223" si="24">CONCATENATE(B218,D218,F218)</f>
        <v>46902005</v>
      </c>
      <c r="H218" s="193" t="str">
        <f t="shared" ref="H218:H219" si="25">CONCATENATE(A218,E218)</f>
        <v>LINCOLNMKC</v>
      </c>
      <c r="I218" s="165" t="str">
        <f t="shared" ref="I218:I219" si="26">CONCATENATE(B218,D218,F218)</f>
        <v>46902005</v>
      </c>
      <c r="J218" s="195">
        <v>-0.04</v>
      </c>
    </row>
    <row r="219" spans="1:10" hidden="1" x14ac:dyDescent="0.2">
      <c r="A219" s="192" t="s">
        <v>460</v>
      </c>
      <c r="B219" s="192" t="s">
        <v>1217</v>
      </c>
      <c r="C219" s="193" t="s">
        <v>68</v>
      </c>
      <c r="D219" s="192" t="s">
        <v>86</v>
      </c>
      <c r="E219" s="192" t="s">
        <v>1220</v>
      </c>
      <c r="F219" s="192" t="s">
        <v>179</v>
      </c>
      <c r="G219" s="165" t="str">
        <f>CONCATENATE(B219,D219,F219)</f>
        <v>46901007</v>
      </c>
      <c r="H219" s="193" t="str">
        <f t="shared" si="25"/>
        <v>LINCOLNMKS</v>
      </c>
      <c r="I219" s="165" t="str">
        <f t="shared" si="26"/>
        <v>46901007</v>
      </c>
      <c r="J219" s="195">
        <v>-0.04</v>
      </c>
    </row>
    <row r="220" spans="1:10" hidden="1" x14ac:dyDescent="0.2">
      <c r="A220" s="192" t="s">
        <v>460</v>
      </c>
      <c r="B220" s="192" t="s">
        <v>1217</v>
      </c>
      <c r="C220" s="193" t="s">
        <v>152</v>
      </c>
      <c r="D220" s="192" t="s">
        <v>151</v>
      </c>
      <c r="E220" s="192" t="s">
        <v>463</v>
      </c>
      <c r="F220" s="192" t="s">
        <v>167</v>
      </c>
      <c r="G220" s="165" t="str">
        <f t="shared" si="24"/>
        <v>46902003</v>
      </c>
      <c r="H220" s="193" t="str">
        <f t="shared" si="22"/>
        <v>LINCOLNMKX</v>
      </c>
      <c r="I220" s="165" t="str">
        <f t="shared" si="23"/>
        <v>46902003</v>
      </c>
      <c r="J220" s="195">
        <v>-0.04</v>
      </c>
    </row>
    <row r="221" spans="1:10" hidden="1" x14ac:dyDescent="0.2">
      <c r="A221" s="192" t="s">
        <v>460</v>
      </c>
      <c r="B221" s="192" t="s">
        <v>1217</v>
      </c>
      <c r="C221" s="193" t="s">
        <v>68</v>
      </c>
      <c r="D221" s="192" t="s">
        <v>86</v>
      </c>
      <c r="E221" s="192" t="s">
        <v>1219</v>
      </c>
      <c r="F221" s="192" t="s">
        <v>180</v>
      </c>
      <c r="G221" s="165" t="str">
        <f>CONCATENATE(B221,D221,F221)</f>
        <v>46901006</v>
      </c>
      <c r="H221" s="193" t="str">
        <f t="shared" ref="H221" si="27">CONCATENATE(A221,E221)</f>
        <v>LINCOLNMKZ</v>
      </c>
      <c r="I221" s="165" t="str">
        <f t="shared" ref="I221" si="28">CONCATENATE(B221,D221,F221)</f>
        <v>46901006</v>
      </c>
      <c r="J221" s="195">
        <v>-0.04</v>
      </c>
    </row>
    <row r="222" spans="1:10" hidden="1" x14ac:dyDescent="0.2">
      <c r="A222" s="192" t="s">
        <v>460</v>
      </c>
      <c r="B222" s="192" t="s">
        <v>1217</v>
      </c>
      <c r="C222" s="193" t="s">
        <v>152</v>
      </c>
      <c r="D222" s="192" t="s">
        <v>151</v>
      </c>
      <c r="E222" s="192" t="s">
        <v>464</v>
      </c>
      <c r="F222" s="192" t="s">
        <v>171</v>
      </c>
      <c r="G222" s="165" t="str">
        <f t="shared" si="24"/>
        <v>46902004</v>
      </c>
      <c r="H222" s="193" t="str">
        <f t="shared" si="22"/>
        <v>LINCOLNNAVIGATOR</v>
      </c>
      <c r="I222" s="165" t="str">
        <f t="shared" si="23"/>
        <v>46902004</v>
      </c>
      <c r="J222" s="195">
        <v>-0.04</v>
      </c>
    </row>
    <row r="223" spans="1:10" hidden="1" x14ac:dyDescent="0.2">
      <c r="A223" s="192" t="s">
        <v>460</v>
      </c>
      <c r="B223" s="192" t="s">
        <v>1217</v>
      </c>
      <c r="C223" s="193" t="s">
        <v>68</v>
      </c>
      <c r="D223" s="192" t="s">
        <v>86</v>
      </c>
      <c r="E223" s="192" t="s">
        <v>465</v>
      </c>
      <c r="F223" s="192" t="s">
        <v>165</v>
      </c>
      <c r="G223" s="165" t="str">
        <f t="shared" si="24"/>
        <v>46901002</v>
      </c>
      <c r="H223" s="193" t="str">
        <f t="shared" si="22"/>
        <v>LINCOLNTOWN CAR</v>
      </c>
      <c r="I223" s="165" t="str">
        <f t="shared" si="23"/>
        <v>46901002</v>
      </c>
      <c r="J223" s="195">
        <v>-0.04</v>
      </c>
    </row>
    <row r="224" spans="1:10" hidden="1" x14ac:dyDescent="0.2">
      <c r="A224" s="192" t="s">
        <v>49</v>
      </c>
      <c r="B224" s="192" t="s">
        <v>466</v>
      </c>
      <c r="C224" s="193" t="s">
        <v>68</v>
      </c>
      <c r="D224" s="192" t="s">
        <v>86</v>
      </c>
      <c r="E224" s="192" t="s">
        <v>467</v>
      </c>
      <c r="F224" s="192" t="s">
        <v>165</v>
      </c>
      <c r="G224" s="165" t="s">
        <v>958</v>
      </c>
      <c r="H224" s="193" t="str">
        <f t="shared" si="22"/>
        <v>MAZDA2</v>
      </c>
      <c r="I224" s="165" t="str">
        <f t="shared" si="23"/>
        <v>05601002</v>
      </c>
      <c r="J224" s="195">
        <v>-0.04</v>
      </c>
    </row>
    <row r="225" spans="1:10" hidden="1" x14ac:dyDescent="0.2">
      <c r="A225" s="192" t="s">
        <v>49</v>
      </c>
      <c r="B225" s="192" t="s">
        <v>466</v>
      </c>
      <c r="C225" s="193" t="s">
        <v>68</v>
      </c>
      <c r="D225" s="192" t="s">
        <v>86</v>
      </c>
      <c r="E225" s="192" t="s">
        <v>468</v>
      </c>
      <c r="F225" s="192" t="s">
        <v>167</v>
      </c>
      <c r="G225" s="165" t="s">
        <v>959</v>
      </c>
      <c r="H225" s="193" t="str">
        <f t="shared" si="22"/>
        <v>MAZDA3</v>
      </c>
      <c r="I225" s="165" t="str">
        <f t="shared" si="23"/>
        <v>05601003</v>
      </c>
      <c r="J225" s="195">
        <v>0.02</v>
      </c>
    </row>
    <row r="226" spans="1:10" hidden="1" x14ac:dyDescent="0.2">
      <c r="A226" s="192" t="s">
        <v>49</v>
      </c>
      <c r="B226" s="192" t="s">
        <v>466</v>
      </c>
      <c r="C226" s="193" t="s">
        <v>152</v>
      </c>
      <c r="D226" s="192" t="s">
        <v>151</v>
      </c>
      <c r="E226" s="192" t="s">
        <v>469</v>
      </c>
      <c r="F226" s="192" t="s">
        <v>263</v>
      </c>
      <c r="G226" s="165" t="s">
        <v>960</v>
      </c>
      <c r="H226" s="193" t="str">
        <f t="shared" si="22"/>
        <v>MAZDA5</v>
      </c>
      <c r="I226" s="165" t="str">
        <f t="shared" si="23"/>
        <v>05602038</v>
      </c>
      <c r="J226" s="195">
        <v>0</v>
      </c>
    </row>
    <row r="227" spans="1:10" hidden="1" x14ac:dyDescent="0.2">
      <c r="A227" s="192" t="s">
        <v>49</v>
      </c>
      <c r="B227" s="192" t="s">
        <v>466</v>
      </c>
      <c r="C227" s="193" t="s">
        <v>68</v>
      </c>
      <c r="D227" s="192" t="s">
        <v>86</v>
      </c>
      <c r="E227" s="192" t="s">
        <v>470</v>
      </c>
      <c r="F227" s="192" t="s">
        <v>179</v>
      </c>
      <c r="G227" s="165" t="s">
        <v>961</v>
      </c>
      <c r="H227" s="193" t="str">
        <f t="shared" si="22"/>
        <v>MAZDA6</v>
      </c>
      <c r="I227" s="165" t="str">
        <f t="shared" si="23"/>
        <v>05601007</v>
      </c>
      <c r="J227" s="195">
        <v>-0.04</v>
      </c>
    </row>
    <row r="228" spans="1:10" hidden="1" x14ac:dyDescent="0.2">
      <c r="A228" s="192" t="s">
        <v>49</v>
      </c>
      <c r="B228" s="192" t="s">
        <v>466</v>
      </c>
      <c r="C228" s="193" t="s">
        <v>150</v>
      </c>
      <c r="D228" s="192" t="s">
        <v>149</v>
      </c>
      <c r="E228" s="192" t="s">
        <v>1206</v>
      </c>
      <c r="F228" s="192" t="s">
        <v>566</v>
      </c>
      <c r="G228" s="165" t="str">
        <f>CONCATENATE(B228,D228,F228)</f>
        <v>05605139</v>
      </c>
      <c r="H228" s="193" t="str">
        <f t="shared" ref="H228" si="29">CONCATENATE(A228,E228)</f>
        <v>MAZDABT-50</v>
      </c>
      <c r="I228" s="165" t="str">
        <f t="shared" ref="I228" si="30">CONCATENATE(B228,D228,F228)</f>
        <v>05605139</v>
      </c>
      <c r="J228" s="195">
        <v>0</v>
      </c>
    </row>
    <row r="229" spans="1:10" hidden="1" x14ac:dyDescent="0.2">
      <c r="A229" s="192" t="s">
        <v>49</v>
      </c>
      <c r="B229" s="192" t="s">
        <v>466</v>
      </c>
      <c r="C229" s="193" t="s">
        <v>68</v>
      </c>
      <c r="D229" s="192" t="s">
        <v>86</v>
      </c>
      <c r="E229" s="192" t="s">
        <v>1204</v>
      </c>
      <c r="F229" s="192" t="s">
        <v>1205</v>
      </c>
      <c r="G229" s="165" t="str">
        <f t="shared" ref="G229:G231" si="31">CONCATENATE(B229,D229,F229)</f>
        <v>05601203</v>
      </c>
      <c r="H229" s="193" t="str">
        <f t="shared" ref="H229" si="32">CONCATENATE(A229,E229)</f>
        <v>MAZDACX3</v>
      </c>
      <c r="I229" s="165" t="str">
        <f t="shared" ref="I229" si="33">CONCATENATE(B229,D229,F229)</f>
        <v>05601203</v>
      </c>
      <c r="J229" s="195">
        <v>0</v>
      </c>
    </row>
    <row r="230" spans="1:10" hidden="1" x14ac:dyDescent="0.2">
      <c r="A230" s="192" t="s">
        <v>49</v>
      </c>
      <c r="B230" s="192" t="s">
        <v>466</v>
      </c>
      <c r="C230" s="193" t="s">
        <v>68</v>
      </c>
      <c r="D230" s="192" t="s">
        <v>86</v>
      </c>
      <c r="E230" s="192" t="s">
        <v>471</v>
      </c>
      <c r="F230" s="192" t="s">
        <v>472</v>
      </c>
      <c r="G230" s="165" t="str">
        <f t="shared" si="31"/>
        <v>05601188</v>
      </c>
      <c r="H230" s="193" t="str">
        <f t="shared" si="22"/>
        <v>MAZDACX5</v>
      </c>
      <c r="I230" s="165" t="str">
        <f t="shared" si="23"/>
        <v>05601188</v>
      </c>
      <c r="J230" s="195">
        <v>-0.12</v>
      </c>
    </row>
    <row r="231" spans="1:10" hidden="1" x14ac:dyDescent="0.2">
      <c r="A231" s="192" t="s">
        <v>49</v>
      </c>
      <c r="B231" s="192" t="s">
        <v>466</v>
      </c>
      <c r="C231" s="193" t="s">
        <v>152</v>
      </c>
      <c r="D231" s="192" t="s">
        <v>151</v>
      </c>
      <c r="E231" s="192" t="s">
        <v>473</v>
      </c>
      <c r="F231" s="192" t="s">
        <v>269</v>
      </c>
      <c r="G231" s="165" t="str">
        <f t="shared" si="31"/>
        <v>05602040</v>
      </c>
      <c r="H231" s="193" t="str">
        <f t="shared" si="22"/>
        <v>MAZDACX7</v>
      </c>
      <c r="I231" s="165" t="str">
        <f t="shared" si="23"/>
        <v>05602040</v>
      </c>
      <c r="J231" s="195">
        <v>0</v>
      </c>
    </row>
    <row r="232" spans="1:10" hidden="1" x14ac:dyDescent="0.2">
      <c r="A232" s="192" t="s">
        <v>49</v>
      </c>
      <c r="B232" s="192" t="s">
        <v>466</v>
      </c>
      <c r="C232" s="193" t="s">
        <v>152</v>
      </c>
      <c r="D232" s="192" t="s">
        <v>151</v>
      </c>
      <c r="E232" s="192" t="s">
        <v>474</v>
      </c>
      <c r="F232" s="192" t="s">
        <v>271</v>
      </c>
      <c r="G232" s="165" t="s">
        <v>962</v>
      </c>
      <c r="H232" s="193" t="str">
        <f t="shared" si="22"/>
        <v>MAZDACX9</v>
      </c>
      <c r="I232" s="165" t="str">
        <f t="shared" si="23"/>
        <v>05602041</v>
      </c>
      <c r="J232" s="195">
        <v>-0.09</v>
      </c>
    </row>
    <row r="233" spans="1:10" hidden="1" x14ac:dyDescent="0.2">
      <c r="A233" s="192" t="s">
        <v>1192</v>
      </c>
      <c r="B233" s="192" t="s">
        <v>475</v>
      </c>
      <c r="C233" s="193" t="s">
        <v>68</v>
      </c>
      <c r="D233" s="192" t="s">
        <v>86</v>
      </c>
      <c r="E233" s="192" t="s">
        <v>476</v>
      </c>
      <c r="F233" s="192" t="s">
        <v>281</v>
      </c>
      <c r="G233" s="165" t="s">
        <v>963</v>
      </c>
      <c r="H233" s="193" t="str">
        <f t="shared" si="22"/>
        <v xml:space="preserve">MERCEDES_BENZA-160 </v>
      </c>
      <c r="I233" s="165" t="str">
        <f t="shared" si="23"/>
        <v>05801046</v>
      </c>
      <c r="J233" s="195">
        <v>-7.0000000000000007E-2</v>
      </c>
    </row>
    <row r="234" spans="1:10" hidden="1" x14ac:dyDescent="0.2">
      <c r="A234" s="192" t="s">
        <v>1192</v>
      </c>
      <c r="B234" s="192" t="s">
        <v>475</v>
      </c>
      <c r="C234" s="193" t="s">
        <v>68</v>
      </c>
      <c r="D234" s="192" t="s">
        <v>86</v>
      </c>
      <c r="E234" s="192" t="s">
        <v>477</v>
      </c>
      <c r="F234" s="192" t="s">
        <v>478</v>
      </c>
      <c r="G234" s="165" t="s">
        <v>964</v>
      </c>
      <c r="H234" s="193" t="str">
        <f t="shared" si="22"/>
        <v>MERCEDES_BENZA45</v>
      </c>
      <c r="I234" s="165" t="str">
        <f t="shared" si="23"/>
        <v>05801156</v>
      </c>
      <c r="J234" s="195">
        <v>-0.1</v>
      </c>
    </row>
    <row r="235" spans="1:10" hidden="1" x14ac:dyDescent="0.2">
      <c r="A235" s="192" t="s">
        <v>1192</v>
      </c>
      <c r="B235" s="192" t="s">
        <v>475</v>
      </c>
      <c r="C235" s="193" t="s">
        <v>68</v>
      </c>
      <c r="D235" s="192" t="s">
        <v>86</v>
      </c>
      <c r="E235" s="192" t="s">
        <v>479</v>
      </c>
      <c r="F235" s="192" t="s">
        <v>480</v>
      </c>
      <c r="G235" s="165" t="s">
        <v>965</v>
      </c>
      <c r="H235" s="193" t="str">
        <f t="shared" si="22"/>
        <v>MERCEDES_BENZB180</v>
      </c>
      <c r="I235" s="165" t="str">
        <f t="shared" si="23"/>
        <v>05801151</v>
      </c>
      <c r="J235" s="195">
        <v>-0.1</v>
      </c>
    </row>
    <row r="236" spans="1:10" hidden="1" x14ac:dyDescent="0.2">
      <c r="A236" s="192" t="s">
        <v>1192</v>
      </c>
      <c r="B236" s="192" t="s">
        <v>475</v>
      </c>
      <c r="C236" s="193" t="s">
        <v>68</v>
      </c>
      <c r="D236" s="192" t="s">
        <v>86</v>
      </c>
      <c r="E236" s="192" t="s">
        <v>481</v>
      </c>
      <c r="F236" s="192" t="s">
        <v>283</v>
      </c>
      <c r="G236" s="165" t="s">
        <v>966</v>
      </c>
      <c r="H236" s="193" t="str">
        <f t="shared" si="22"/>
        <v>MERCEDES_BENZB200</v>
      </c>
      <c r="I236" s="165" t="str">
        <f t="shared" si="23"/>
        <v>05801047</v>
      </c>
      <c r="J236" s="195">
        <v>-7.0000000000000007E-2</v>
      </c>
    </row>
    <row r="237" spans="1:10" hidden="1" x14ac:dyDescent="0.2">
      <c r="A237" s="192" t="s">
        <v>1192</v>
      </c>
      <c r="B237" s="192" t="s">
        <v>475</v>
      </c>
      <c r="C237" s="193" t="s">
        <v>68</v>
      </c>
      <c r="D237" s="192" t="s">
        <v>86</v>
      </c>
      <c r="E237" s="192" t="s">
        <v>482</v>
      </c>
      <c r="F237" s="192" t="s">
        <v>285</v>
      </c>
      <c r="G237" s="165" t="s">
        <v>967</v>
      </c>
      <c r="H237" s="193" t="str">
        <f t="shared" si="22"/>
        <v>MERCEDES_BENZC180</v>
      </c>
      <c r="I237" s="165" t="str">
        <f t="shared" si="23"/>
        <v>05801048</v>
      </c>
      <c r="J237" s="195">
        <v>-7.0000000000000007E-2</v>
      </c>
    </row>
    <row r="238" spans="1:10" hidden="1" x14ac:dyDescent="0.2">
      <c r="A238" s="192" t="s">
        <v>1192</v>
      </c>
      <c r="B238" s="192" t="s">
        <v>475</v>
      </c>
      <c r="C238" s="193" t="s">
        <v>68</v>
      </c>
      <c r="D238" s="192" t="s">
        <v>86</v>
      </c>
      <c r="E238" s="192" t="s">
        <v>483</v>
      </c>
      <c r="F238" s="192" t="s">
        <v>287</v>
      </c>
      <c r="G238" s="165" t="s">
        <v>968</v>
      </c>
      <c r="H238" s="193" t="str">
        <f t="shared" si="22"/>
        <v xml:space="preserve">MERCEDES_BENZC190 </v>
      </c>
      <c r="I238" s="165" t="str">
        <f t="shared" si="23"/>
        <v>05801049</v>
      </c>
      <c r="J238" s="195">
        <v>-7.0000000000000007E-2</v>
      </c>
    </row>
    <row r="239" spans="1:10" hidden="1" x14ac:dyDescent="0.2">
      <c r="A239" s="192" t="s">
        <v>1192</v>
      </c>
      <c r="B239" s="192" t="s">
        <v>475</v>
      </c>
      <c r="C239" s="193" t="s">
        <v>68</v>
      </c>
      <c r="D239" s="192" t="s">
        <v>86</v>
      </c>
      <c r="E239" s="192" t="s">
        <v>484</v>
      </c>
      <c r="F239" s="192" t="s">
        <v>289</v>
      </c>
      <c r="G239" s="165" t="s">
        <v>969</v>
      </c>
      <c r="H239" s="193" t="str">
        <f t="shared" si="22"/>
        <v>MERCEDES_BENZC200</v>
      </c>
      <c r="I239" s="165" t="str">
        <f t="shared" si="23"/>
        <v>05801050</v>
      </c>
      <c r="J239" s="195">
        <v>-7.0000000000000007E-2</v>
      </c>
    </row>
    <row r="240" spans="1:10" hidden="1" x14ac:dyDescent="0.2">
      <c r="A240" s="192" t="s">
        <v>1192</v>
      </c>
      <c r="B240" s="192" t="s">
        <v>475</v>
      </c>
      <c r="C240" s="193" t="s">
        <v>68</v>
      </c>
      <c r="D240" s="192" t="s">
        <v>86</v>
      </c>
      <c r="E240" s="192" t="s">
        <v>485</v>
      </c>
      <c r="F240" s="192" t="s">
        <v>426</v>
      </c>
      <c r="G240" s="165" t="s">
        <v>970</v>
      </c>
      <c r="H240" s="193" t="str">
        <f t="shared" si="22"/>
        <v>MERCEDES_BENZC220</v>
      </c>
      <c r="I240" s="165" t="str">
        <f t="shared" si="23"/>
        <v>05801051</v>
      </c>
      <c r="J240" s="195">
        <v>-7.0000000000000007E-2</v>
      </c>
    </row>
    <row r="241" spans="1:10" hidden="1" x14ac:dyDescent="0.2">
      <c r="A241" s="192" t="s">
        <v>1192</v>
      </c>
      <c r="B241" s="192" t="s">
        <v>475</v>
      </c>
      <c r="C241" s="193" t="s">
        <v>68</v>
      </c>
      <c r="D241" s="192" t="s">
        <v>86</v>
      </c>
      <c r="E241" s="192" t="s">
        <v>486</v>
      </c>
      <c r="F241" s="192" t="s">
        <v>427</v>
      </c>
      <c r="G241" s="165" t="s">
        <v>971</v>
      </c>
      <c r="H241" s="193" t="str">
        <f t="shared" si="22"/>
        <v>MERCEDES_BENZC230</v>
      </c>
      <c r="I241" s="165" t="str">
        <f t="shared" si="23"/>
        <v>05801052</v>
      </c>
      <c r="J241" s="195">
        <v>-7.0000000000000007E-2</v>
      </c>
    </row>
    <row r="242" spans="1:10" hidden="1" x14ac:dyDescent="0.2">
      <c r="A242" s="192" t="s">
        <v>1192</v>
      </c>
      <c r="B242" s="192" t="s">
        <v>475</v>
      </c>
      <c r="C242" s="193" t="s">
        <v>68</v>
      </c>
      <c r="D242" s="192" t="s">
        <v>86</v>
      </c>
      <c r="E242" s="192" t="s">
        <v>487</v>
      </c>
      <c r="F242" s="192" t="s">
        <v>488</v>
      </c>
      <c r="G242" s="165" t="s">
        <v>972</v>
      </c>
      <c r="H242" s="193" t="str">
        <f t="shared" si="22"/>
        <v>MERCEDES_BENZC240</v>
      </c>
      <c r="I242" s="165" t="str">
        <f t="shared" si="23"/>
        <v>05801053</v>
      </c>
      <c r="J242" s="195">
        <v>-7.0000000000000007E-2</v>
      </c>
    </row>
    <row r="243" spans="1:10" hidden="1" x14ac:dyDescent="0.2">
      <c r="A243" s="192" t="s">
        <v>1192</v>
      </c>
      <c r="B243" s="192" t="s">
        <v>475</v>
      </c>
      <c r="C243" s="193" t="s">
        <v>68</v>
      </c>
      <c r="D243" s="192" t="s">
        <v>86</v>
      </c>
      <c r="E243" s="192" t="s">
        <v>489</v>
      </c>
      <c r="F243" s="192" t="s">
        <v>490</v>
      </c>
      <c r="G243" s="165" t="s">
        <v>973</v>
      </c>
      <c r="H243" s="193" t="str">
        <f t="shared" si="22"/>
        <v>MERCEDES_BENZC250</v>
      </c>
      <c r="I243" s="165" t="str">
        <f t="shared" si="23"/>
        <v>05801054</v>
      </c>
      <c r="J243" s="195">
        <v>-7.0000000000000007E-2</v>
      </c>
    </row>
    <row r="244" spans="1:10" hidden="1" x14ac:dyDescent="0.2">
      <c r="A244" s="192" t="s">
        <v>1192</v>
      </c>
      <c r="B244" s="192" t="s">
        <v>475</v>
      </c>
      <c r="C244" s="193" t="s">
        <v>68</v>
      </c>
      <c r="D244" s="192" t="s">
        <v>86</v>
      </c>
      <c r="E244" s="192" t="s">
        <v>491</v>
      </c>
      <c r="F244" s="192" t="s">
        <v>382</v>
      </c>
      <c r="G244" s="165" t="s">
        <v>974</v>
      </c>
      <c r="H244" s="193" t="str">
        <f t="shared" si="22"/>
        <v>MERCEDES_BENZC280</v>
      </c>
      <c r="I244" s="165" t="str">
        <f t="shared" si="23"/>
        <v>05801055</v>
      </c>
      <c r="J244" s="195">
        <v>-7.0000000000000007E-2</v>
      </c>
    </row>
    <row r="245" spans="1:10" hidden="1" x14ac:dyDescent="0.2">
      <c r="A245" s="192" t="s">
        <v>1192</v>
      </c>
      <c r="B245" s="192" t="s">
        <v>475</v>
      </c>
      <c r="C245" s="193" t="s">
        <v>68</v>
      </c>
      <c r="D245" s="192" t="s">
        <v>86</v>
      </c>
      <c r="E245" s="192" t="s">
        <v>492</v>
      </c>
      <c r="F245" s="192" t="s">
        <v>466</v>
      </c>
      <c r="G245" s="165" t="s">
        <v>975</v>
      </c>
      <c r="H245" s="193" t="str">
        <f t="shared" si="22"/>
        <v>MERCEDES_BENZC300</v>
      </c>
      <c r="I245" s="165" t="str">
        <f t="shared" si="23"/>
        <v>05801056</v>
      </c>
      <c r="J245" s="195">
        <v>-7.0000000000000007E-2</v>
      </c>
    </row>
    <row r="246" spans="1:10" hidden="1" x14ac:dyDescent="0.2">
      <c r="A246" s="192" t="s">
        <v>1192</v>
      </c>
      <c r="B246" s="192" t="s">
        <v>475</v>
      </c>
      <c r="C246" s="193" t="s">
        <v>68</v>
      </c>
      <c r="D246" s="192" t="s">
        <v>86</v>
      </c>
      <c r="E246" s="192" t="s">
        <v>493</v>
      </c>
      <c r="F246" s="192" t="s">
        <v>315</v>
      </c>
      <c r="G246" s="165" t="s">
        <v>976</v>
      </c>
      <c r="H246" s="193" t="str">
        <f t="shared" si="22"/>
        <v>MERCEDES_BENZC320</v>
      </c>
      <c r="I246" s="165" t="str">
        <f t="shared" si="23"/>
        <v>05801057</v>
      </c>
      <c r="J246" s="195">
        <v>-7.0000000000000007E-2</v>
      </c>
    </row>
    <row r="247" spans="1:10" hidden="1" x14ac:dyDescent="0.2">
      <c r="A247" s="192" t="s">
        <v>1192</v>
      </c>
      <c r="B247" s="192" t="s">
        <v>475</v>
      </c>
      <c r="C247" s="193" t="s">
        <v>68</v>
      </c>
      <c r="D247" s="192" t="s">
        <v>86</v>
      </c>
      <c r="E247" s="192" t="s">
        <v>494</v>
      </c>
      <c r="F247" s="192" t="s">
        <v>475</v>
      </c>
      <c r="G247" s="165" t="s">
        <v>977</v>
      </c>
      <c r="H247" s="193" t="str">
        <f t="shared" si="22"/>
        <v>MERCEDES_BENZC3201</v>
      </c>
      <c r="I247" s="165" t="str">
        <f t="shared" si="23"/>
        <v>05801058</v>
      </c>
      <c r="J247" s="195">
        <v>-7.0000000000000007E-2</v>
      </c>
    </row>
    <row r="248" spans="1:10" hidden="1" x14ac:dyDescent="0.2">
      <c r="A248" s="192" t="s">
        <v>1192</v>
      </c>
      <c r="B248" s="192" t="s">
        <v>475</v>
      </c>
      <c r="C248" s="193" t="s">
        <v>68</v>
      </c>
      <c r="D248" s="192" t="s">
        <v>86</v>
      </c>
      <c r="E248" s="192" t="s">
        <v>495</v>
      </c>
      <c r="F248" s="192" t="s">
        <v>320</v>
      </c>
      <c r="G248" s="165" t="s">
        <v>978</v>
      </c>
      <c r="H248" s="193" t="str">
        <f t="shared" si="22"/>
        <v xml:space="preserve">MERCEDES_BENZC32AMG </v>
      </c>
      <c r="I248" s="165" t="str">
        <f t="shared" si="23"/>
        <v>05801059</v>
      </c>
      <c r="J248" s="195">
        <v>-0.05</v>
      </c>
    </row>
    <row r="249" spans="1:10" hidden="1" x14ac:dyDescent="0.2">
      <c r="A249" s="192" t="s">
        <v>1192</v>
      </c>
      <c r="B249" s="192" t="s">
        <v>475</v>
      </c>
      <c r="C249" s="193" t="s">
        <v>68</v>
      </c>
      <c r="D249" s="192" t="s">
        <v>86</v>
      </c>
      <c r="E249" s="192" t="s">
        <v>496</v>
      </c>
      <c r="F249" s="192" t="s">
        <v>386</v>
      </c>
      <c r="G249" s="165" t="s">
        <v>979</v>
      </c>
      <c r="H249" s="193" t="str">
        <f t="shared" si="22"/>
        <v>MERCEDES_BENZCL500</v>
      </c>
      <c r="I249" s="165" t="str">
        <f t="shared" si="23"/>
        <v>05801060</v>
      </c>
      <c r="J249" s="195">
        <v>-0.05</v>
      </c>
    </row>
    <row r="250" spans="1:10" hidden="1" x14ac:dyDescent="0.2">
      <c r="A250" s="192" t="s">
        <v>1192</v>
      </c>
      <c r="B250" s="192" t="s">
        <v>475</v>
      </c>
      <c r="C250" s="193" t="s">
        <v>68</v>
      </c>
      <c r="D250" s="192" t="s">
        <v>86</v>
      </c>
      <c r="E250" s="192" t="s">
        <v>497</v>
      </c>
      <c r="F250" s="192" t="s">
        <v>498</v>
      </c>
      <c r="G250" s="165" t="s">
        <v>980</v>
      </c>
      <c r="H250" s="193" t="str">
        <f t="shared" si="22"/>
        <v>MERCEDES_BENZCL55</v>
      </c>
      <c r="I250" s="165" t="str">
        <f t="shared" si="23"/>
        <v>05801153</v>
      </c>
      <c r="J250" s="195">
        <v>-0.1</v>
      </c>
    </row>
    <row r="251" spans="1:10" hidden="1" x14ac:dyDescent="0.2">
      <c r="A251" s="192" t="s">
        <v>1192</v>
      </c>
      <c r="B251" s="192" t="s">
        <v>475</v>
      </c>
      <c r="C251" s="193" t="s">
        <v>68</v>
      </c>
      <c r="D251" s="192" t="s">
        <v>86</v>
      </c>
      <c r="E251" s="192" t="s">
        <v>499</v>
      </c>
      <c r="F251" s="192" t="s">
        <v>305</v>
      </c>
      <c r="G251" s="165" t="s">
        <v>981</v>
      </c>
      <c r="H251" s="193" t="str">
        <f t="shared" si="22"/>
        <v xml:space="preserve">MERCEDES_BENZCLASE S </v>
      </c>
      <c r="I251" s="165" t="str">
        <f t="shared" si="23"/>
        <v>05801061</v>
      </c>
      <c r="J251" s="195">
        <v>-0.05</v>
      </c>
    </row>
    <row r="252" spans="1:10" hidden="1" x14ac:dyDescent="0.2">
      <c r="A252" s="192" t="s">
        <v>1192</v>
      </c>
      <c r="B252" s="192" t="s">
        <v>475</v>
      </c>
      <c r="C252" s="193" t="s">
        <v>68</v>
      </c>
      <c r="D252" s="192" t="s">
        <v>86</v>
      </c>
      <c r="E252" s="192" t="s">
        <v>500</v>
      </c>
      <c r="F252" s="192" t="s">
        <v>501</v>
      </c>
      <c r="G252" s="165" t="s">
        <v>982</v>
      </c>
      <c r="H252" s="193" t="str">
        <f t="shared" si="22"/>
        <v>MERCEDES_BENZCLK230</v>
      </c>
      <c r="I252" s="165" t="str">
        <f t="shared" si="23"/>
        <v>05801062</v>
      </c>
      <c r="J252" s="195">
        <v>-0.05</v>
      </c>
    </row>
    <row r="253" spans="1:10" hidden="1" x14ac:dyDescent="0.2">
      <c r="A253" s="192" t="s">
        <v>1192</v>
      </c>
      <c r="B253" s="192" t="s">
        <v>475</v>
      </c>
      <c r="C253" s="193" t="s">
        <v>68</v>
      </c>
      <c r="D253" s="192" t="s">
        <v>86</v>
      </c>
      <c r="E253" s="192" t="s">
        <v>502</v>
      </c>
      <c r="F253" s="192" t="s">
        <v>503</v>
      </c>
      <c r="G253" s="165" t="s">
        <v>983</v>
      </c>
      <c r="H253" s="193" t="str">
        <f t="shared" si="22"/>
        <v>MERCEDES_BENZCLK320</v>
      </c>
      <c r="I253" s="165" t="str">
        <f t="shared" si="23"/>
        <v>05801063</v>
      </c>
      <c r="J253" s="195">
        <v>-0.05</v>
      </c>
    </row>
    <row r="254" spans="1:10" hidden="1" x14ac:dyDescent="0.2">
      <c r="A254" s="192" t="s">
        <v>1192</v>
      </c>
      <c r="B254" s="192" t="s">
        <v>475</v>
      </c>
      <c r="C254" s="193" t="s">
        <v>68</v>
      </c>
      <c r="D254" s="192" t="s">
        <v>86</v>
      </c>
      <c r="E254" s="192" t="s">
        <v>504</v>
      </c>
      <c r="F254" s="192" t="s">
        <v>291</v>
      </c>
      <c r="G254" s="165" t="s">
        <v>984</v>
      </c>
      <c r="H254" s="193" t="str">
        <f t="shared" si="22"/>
        <v>MERCEDES_BENZCLK350</v>
      </c>
      <c r="I254" s="165" t="str">
        <f t="shared" si="23"/>
        <v>05801064</v>
      </c>
      <c r="J254" s="195">
        <v>-0.05</v>
      </c>
    </row>
    <row r="255" spans="1:10" hidden="1" x14ac:dyDescent="0.2">
      <c r="A255" s="192" t="s">
        <v>1192</v>
      </c>
      <c r="B255" s="192" t="s">
        <v>475</v>
      </c>
      <c r="C255" s="193" t="s">
        <v>68</v>
      </c>
      <c r="D255" s="192" t="s">
        <v>86</v>
      </c>
      <c r="E255" s="192" t="s">
        <v>505</v>
      </c>
      <c r="F255" s="192" t="s">
        <v>293</v>
      </c>
      <c r="G255" s="165" t="s">
        <v>985</v>
      </c>
      <c r="H255" s="193" t="str">
        <f t="shared" si="22"/>
        <v>MERCEDES_BENZCLS350</v>
      </c>
      <c r="I255" s="165" t="str">
        <f t="shared" si="23"/>
        <v>05801065</v>
      </c>
      <c r="J255" s="195">
        <v>-0.05</v>
      </c>
    </row>
    <row r="256" spans="1:10" hidden="1" x14ac:dyDescent="0.2">
      <c r="A256" s="192" t="s">
        <v>1192</v>
      </c>
      <c r="B256" s="192" t="s">
        <v>475</v>
      </c>
      <c r="C256" s="193" t="s">
        <v>68</v>
      </c>
      <c r="D256" s="192" t="s">
        <v>86</v>
      </c>
      <c r="E256" s="192" t="s">
        <v>506</v>
      </c>
      <c r="F256" s="192" t="s">
        <v>297</v>
      </c>
      <c r="G256" s="165" t="s">
        <v>986</v>
      </c>
      <c r="H256" s="193" t="str">
        <f t="shared" si="22"/>
        <v>MERCEDES_BENZCLS500</v>
      </c>
      <c r="I256" s="165" t="str">
        <f t="shared" si="23"/>
        <v>05801066</v>
      </c>
      <c r="J256" s="195">
        <v>-0.05</v>
      </c>
    </row>
    <row r="257" spans="1:10" hidden="1" x14ac:dyDescent="0.2">
      <c r="A257" s="192" t="s">
        <v>1192</v>
      </c>
      <c r="B257" s="192" t="s">
        <v>475</v>
      </c>
      <c r="C257" s="193" t="s">
        <v>68</v>
      </c>
      <c r="D257" s="192" t="s">
        <v>86</v>
      </c>
      <c r="E257" s="192" t="s">
        <v>507</v>
      </c>
      <c r="F257" s="192" t="s">
        <v>299</v>
      </c>
      <c r="G257" s="165" t="s">
        <v>987</v>
      </c>
      <c r="H257" s="193" t="str">
        <f t="shared" si="22"/>
        <v>MERCEDES_BENZE200</v>
      </c>
      <c r="I257" s="165" t="str">
        <f t="shared" si="23"/>
        <v>05801067</v>
      </c>
      <c r="J257" s="195">
        <v>-0.05</v>
      </c>
    </row>
    <row r="258" spans="1:10" hidden="1" x14ac:dyDescent="0.2">
      <c r="A258" s="192" t="s">
        <v>1192</v>
      </c>
      <c r="B258" s="192" t="s">
        <v>475</v>
      </c>
      <c r="C258" s="193" t="s">
        <v>68</v>
      </c>
      <c r="D258" s="192" t="s">
        <v>86</v>
      </c>
      <c r="E258" s="192" t="s">
        <v>508</v>
      </c>
      <c r="F258" s="192" t="s">
        <v>509</v>
      </c>
      <c r="G258" s="165" t="s">
        <v>988</v>
      </c>
      <c r="H258" s="193" t="str">
        <f t="shared" si="22"/>
        <v>MERCEDES_BENZE230</v>
      </c>
      <c r="I258" s="165" t="str">
        <f t="shared" si="23"/>
        <v>05801068</v>
      </c>
      <c r="J258" s="195">
        <v>-0.04</v>
      </c>
    </row>
    <row r="259" spans="1:10" hidden="1" x14ac:dyDescent="0.2">
      <c r="A259" s="192" t="s">
        <v>1192</v>
      </c>
      <c r="B259" s="192" t="s">
        <v>475</v>
      </c>
      <c r="C259" s="193" t="s">
        <v>68</v>
      </c>
      <c r="D259" s="192" t="s">
        <v>86</v>
      </c>
      <c r="E259" s="192" t="s">
        <v>510</v>
      </c>
      <c r="F259" s="192" t="s">
        <v>511</v>
      </c>
      <c r="G259" s="165" t="s">
        <v>989</v>
      </c>
      <c r="H259" s="193" t="str">
        <f t="shared" si="22"/>
        <v>MERCEDES_BENZE240</v>
      </c>
      <c r="I259" s="165" t="str">
        <f t="shared" si="23"/>
        <v>05801069</v>
      </c>
      <c r="J259" s="195">
        <v>-0.04</v>
      </c>
    </row>
    <row r="260" spans="1:10" hidden="1" x14ac:dyDescent="0.2">
      <c r="A260" s="192" t="s">
        <v>1192</v>
      </c>
      <c r="B260" s="192" t="s">
        <v>475</v>
      </c>
      <c r="C260" s="193" t="s">
        <v>68</v>
      </c>
      <c r="D260" s="192" t="s">
        <v>86</v>
      </c>
      <c r="E260" s="192" t="s">
        <v>512</v>
      </c>
      <c r="F260" s="192" t="s">
        <v>513</v>
      </c>
      <c r="G260" s="165" t="s">
        <v>990</v>
      </c>
      <c r="H260" s="193" t="str">
        <f t="shared" si="22"/>
        <v>MERCEDES_BENZE280</v>
      </c>
      <c r="I260" s="165" t="str">
        <f t="shared" si="23"/>
        <v>05801070</v>
      </c>
      <c r="J260" s="195">
        <v>-0.04</v>
      </c>
    </row>
    <row r="261" spans="1:10" hidden="1" x14ac:dyDescent="0.2">
      <c r="A261" s="192" t="s">
        <v>1192</v>
      </c>
      <c r="B261" s="192" t="s">
        <v>475</v>
      </c>
      <c r="C261" s="193" t="s">
        <v>68</v>
      </c>
      <c r="D261" s="192" t="s">
        <v>86</v>
      </c>
      <c r="E261" s="192" t="s">
        <v>514</v>
      </c>
      <c r="F261" s="192" t="s">
        <v>515</v>
      </c>
      <c r="G261" s="165" t="s">
        <v>991</v>
      </c>
      <c r="H261" s="193" t="str">
        <f t="shared" si="22"/>
        <v>MERCEDES_BENZE300</v>
      </c>
      <c r="I261" s="165" t="str">
        <f t="shared" si="23"/>
        <v>05801071</v>
      </c>
      <c r="J261" s="195">
        <v>-0.04</v>
      </c>
    </row>
    <row r="262" spans="1:10" hidden="1" x14ac:dyDescent="0.2">
      <c r="A262" s="192" t="s">
        <v>1192</v>
      </c>
      <c r="B262" s="192" t="s">
        <v>475</v>
      </c>
      <c r="C262" s="193" t="s">
        <v>68</v>
      </c>
      <c r="D262" s="192" t="s">
        <v>86</v>
      </c>
      <c r="E262" s="192" t="s">
        <v>516</v>
      </c>
      <c r="F262" s="192" t="s">
        <v>517</v>
      </c>
      <c r="G262" s="165" t="s">
        <v>992</v>
      </c>
      <c r="H262" s="193" t="str">
        <f t="shared" si="22"/>
        <v>MERCEDES_BENZE320</v>
      </c>
      <c r="I262" s="165" t="str">
        <f t="shared" si="23"/>
        <v>05801072</v>
      </c>
      <c r="J262" s="195">
        <v>-0.04</v>
      </c>
    </row>
    <row r="263" spans="1:10" hidden="1" x14ac:dyDescent="0.2">
      <c r="A263" s="192" t="s">
        <v>1192</v>
      </c>
      <c r="B263" s="192" t="s">
        <v>475</v>
      </c>
      <c r="C263" s="193" t="s">
        <v>68</v>
      </c>
      <c r="D263" s="192" t="s">
        <v>86</v>
      </c>
      <c r="E263" s="192" t="s">
        <v>518</v>
      </c>
      <c r="F263" s="192" t="s">
        <v>519</v>
      </c>
      <c r="G263" s="165" t="s">
        <v>993</v>
      </c>
      <c r="H263" s="193" t="str">
        <f t="shared" si="22"/>
        <v>MERCEDES_BENZE350</v>
      </c>
      <c r="I263" s="165" t="str">
        <f t="shared" si="23"/>
        <v>05801073</v>
      </c>
      <c r="J263" s="195">
        <v>-0.04</v>
      </c>
    </row>
    <row r="264" spans="1:10" hidden="1" x14ac:dyDescent="0.2">
      <c r="A264" s="192" t="s">
        <v>1192</v>
      </c>
      <c r="B264" s="192" t="s">
        <v>475</v>
      </c>
      <c r="C264" s="193" t="s">
        <v>68</v>
      </c>
      <c r="D264" s="192" t="s">
        <v>86</v>
      </c>
      <c r="E264" s="192" t="s">
        <v>520</v>
      </c>
      <c r="F264" s="192" t="s">
        <v>521</v>
      </c>
      <c r="G264" s="165" t="s">
        <v>994</v>
      </c>
      <c r="H264" s="193" t="str">
        <f t="shared" si="22"/>
        <v>MERCEDES_BENZE350 AVANTGARDE</v>
      </c>
      <c r="I264" s="165" t="str">
        <f t="shared" si="23"/>
        <v>05801150</v>
      </c>
      <c r="J264" s="195">
        <v>-0.1</v>
      </c>
    </row>
    <row r="265" spans="1:10" hidden="1" x14ac:dyDescent="0.2">
      <c r="A265" s="192" t="s">
        <v>1192</v>
      </c>
      <c r="B265" s="192" t="s">
        <v>475</v>
      </c>
      <c r="C265" s="193" t="s">
        <v>68</v>
      </c>
      <c r="D265" s="192" t="s">
        <v>86</v>
      </c>
      <c r="E265" s="192" t="s">
        <v>522</v>
      </c>
      <c r="F265" s="192" t="s">
        <v>322</v>
      </c>
      <c r="G265" s="165" t="s">
        <v>995</v>
      </c>
      <c r="H265" s="193" t="str">
        <f t="shared" si="22"/>
        <v>MERCEDES_BENZE420</v>
      </c>
      <c r="I265" s="165" t="str">
        <f t="shared" si="23"/>
        <v>05801074</v>
      </c>
      <c r="J265" s="195">
        <v>-0.04</v>
      </c>
    </row>
    <row r="266" spans="1:10" hidden="1" x14ac:dyDescent="0.2">
      <c r="A266" s="192" t="s">
        <v>1192</v>
      </c>
      <c r="B266" s="192" t="s">
        <v>475</v>
      </c>
      <c r="C266" s="193" t="s">
        <v>68</v>
      </c>
      <c r="D266" s="192" t="s">
        <v>86</v>
      </c>
      <c r="E266" s="192" t="s">
        <v>523</v>
      </c>
      <c r="F266" s="192" t="s">
        <v>524</v>
      </c>
      <c r="G266" s="165" t="s">
        <v>996</v>
      </c>
      <c r="H266" s="193" t="str">
        <f t="shared" si="22"/>
        <v>MERCEDES_BENZE430</v>
      </c>
      <c r="I266" s="165" t="str">
        <f t="shared" si="23"/>
        <v>05801075</v>
      </c>
      <c r="J266" s="195">
        <v>-0.04</v>
      </c>
    </row>
    <row r="267" spans="1:10" hidden="1" x14ac:dyDescent="0.2">
      <c r="A267" s="192" t="s">
        <v>1192</v>
      </c>
      <c r="B267" s="192" t="s">
        <v>475</v>
      </c>
      <c r="C267" s="193" t="s">
        <v>152</v>
      </c>
      <c r="D267" s="192" t="s">
        <v>151</v>
      </c>
      <c r="E267" s="192" t="s">
        <v>525</v>
      </c>
      <c r="F267" s="192" t="s">
        <v>526</v>
      </c>
      <c r="G267" s="165" t="s">
        <v>997</v>
      </c>
      <c r="H267" s="193" t="str">
        <f t="shared" si="22"/>
        <v xml:space="preserve">MERCEDES_BENZG500 </v>
      </c>
      <c r="I267" s="165" t="str">
        <f t="shared" si="23"/>
        <v>05802118</v>
      </c>
      <c r="J267" s="195">
        <v>-0.05</v>
      </c>
    </row>
    <row r="268" spans="1:10" hidden="1" x14ac:dyDescent="0.2">
      <c r="A268" s="192" t="s">
        <v>1192</v>
      </c>
      <c r="B268" s="192" t="s">
        <v>475</v>
      </c>
      <c r="C268" s="193" t="s">
        <v>152</v>
      </c>
      <c r="D268" s="192" t="s">
        <v>151</v>
      </c>
      <c r="E268" s="192" t="s">
        <v>527</v>
      </c>
      <c r="F268" s="192" t="s">
        <v>528</v>
      </c>
      <c r="G268" s="165" t="s">
        <v>998</v>
      </c>
      <c r="H268" s="193" t="str">
        <f t="shared" si="22"/>
        <v>MERCEDES_BENZGL</v>
      </c>
      <c r="I268" s="165" t="str">
        <f t="shared" si="23"/>
        <v>05802119</v>
      </c>
      <c r="J268" s="195">
        <v>-0.1</v>
      </c>
    </row>
    <row r="269" spans="1:10" hidden="1" x14ac:dyDescent="0.2">
      <c r="A269" s="192" t="s">
        <v>1192</v>
      </c>
      <c r="B269" s="192" t="s">
        <v>475</v>
      </c>
      <c r="C269" s="193" t="s">
        <v>152</v>
      </c>
      <c r="D269" s="192" t="s">
        <v>151</v>
      </c>
      <c r="E269" s="192" t="s">
        <v>529</v>
      </c>
      <c r="F269" s="192" t="s">
        <v>530</v>
      </c>
      <c r="G269" s="165" t="s">
        <v>999</v>
      </c>
      <c r="H269" s="193" t="str">
        <f t="shared" si="22"/>
        <v>MERCEDES_BENZGLK300</v>
      </c>
      <c r="I269" s="165" t="str">
        <f t="shared" si="23"/>
        <v>05802121</v>
      </c>
      <c r="J269" s="195">
        <v>-0.04</v>
      </c>
    </row>
    <row r="270" spans="1:10" hidden="1" x14ac:dyDescent="0.2">
      <c r="A270" s="192" t="s">
        <v>1192</v>
      </c>
      <c r="B270" s="192" t="s">
        <v>475</v>
      </c>
      <c r="C270" s="193" t="s">
        <v>68</v>
      </c>
      <c r="D270" s="192" t="s">
        <v>86</v>
      </c>
      <c r="E270" s="192" t="s">
        <v>531</v>
      </c>
      <c r="F270" s="192" t="s">
        <v>532</v>
      </c>
      <c r="G270" s="165" t="s">
        <v>1000</v>
      </c>
      <c r="H270" s="193" t="str">
        <f t="shared" si="22"/>
        <v>MERCEDES_BENZL1418</v>
      </c>
      <c r="I270" s="165" t="str">
        <f t="shared" si="23"/>
        <v>05801076</v>
      </c>
      <c r="J270" s="195">
        <v>-0.04</v>
      </c>
    </row>
    <row r="271" spans="1:10" hidden="1" x14ac:dyDescent="0.2">
      <c r="A271" s="192" t="s">
        <v>1192</v>
      </c>
      <c r="B271" s="192" t="s">
        <v>475</v>
      </c>
      <c r="C271" s="193" t="s">
        <v>68</v>
      </c>
      <c r="D271" s="192" t="s">
        <v>86</v>
      </c>
      <c r="E271" s="192" t="s">
        <v>533</v>
      </c>
      <c r="F271" s="192" t="s">
        <v>534</v>
      </c>
      <c r="G271" s="165" t="s">
        <v>1001</v>
      </c>
      <c r="H271" s="193" t="str">
        <f t="shared" ref="H271:H334" si="34">CONCATENATE(A271,E271)</f>
        <v xml:space="preserve">MERCEDES_BENZMBS660 </v>
      </c>
      <c r="I271" s="165" t="str">
        <f t="shared" ref="I271:I334" si="35">CONCATENATE(B271,D271,F271)</f>
        <v>05801136</v>
      </c>
      <c r="J271" s="195">
        <v>-0.1</v>
      </c>
    </row>
    <row r="272" spans="1:10" hidden="1" x14ac:dyDescent="0.2">
      <c r="A272" s="192" t="s">
        <v>1192</v>
      </c>
      <c r="B272" s="192" t="s">
        <v>475</v>
      </c>
      <c r="C272" s="193" t="s">
        <v>152</v>
      </c>
      <c r="D272" s="192" t="s">
        <v>151</v>
      </c>
      <c r="E272" s="192" t="s">
        <v>535</v>
      </c>
      <c r="F272" s="192" t="s">
        <v>536</v>
      </c>
      <c r="G272" s="165" t="s">
        <v>1002</v>
      </c>
      <c r="H272" s="193" t="str">
        <f t="shared" si="34"/>
        <v>MERCEDES_BENZML 250</v>
      </c>
      <c r="I272" s="165" t="str">
        <f t="shared" si="35"/>
        <v>05802155</v>
      </c>
      <c r="J272" s="195">
        <v>-0.04</v>
      </c>
    </row>
    <row r="273" spans="1:10" hidden="1" x14ac:dyDescent="0.2">
      <c r="A273" s="192" t="s">
        <v>1192</v>
      </c>
      <c r="B273" s="192" t="s">
        <v>475</v>
      </c>
      <c r="C273" s="193" t="s">
        <v>152</v>
      </c>
      <c r="D273" s="192" t="s">
        <v>151</v>
      </c>
      <c r="E273" s="192" t="s">
        <v>537</v>
      </c>
      <c r="F273" s="192" t="s">
        <v>538</v>
      </c>
      <c r="G273" s="165" t="s">
        <v>1003</v>
      </c>
      <c r="H273" s="193" t="str">
        <f t="shared" si="34"/>
        <v>MERCEDES_BENZML 300</v>
      </c>
      <c r="I273" s="165" t="str">
        <f t="shared" si="35"/>
        <v>05802152</v>
      </c>
      <c r="J273" s="195">
        <v>-0.04</v>
      </c>
    </row>
    <row r="274" spans="1:10" hidden="1" x14ac:dyDescent="0.2">
      <c r="A274" s="192" t="s">
        <v>1192</v>
      </c>
      <c r="B274" s="192" t="s">
        <v>475</v>
      </c>
      <c r="C274" s="193" t="s">
        <v>152</v>
      </c>
      <c r="D274" s="192" t="s">
        <v>151</v>
      </c>
      <c r="E274" s="192" t="s">
        <v>539</v>
      </c>
      <c r="F274" s="192" t="s">
        <v>540</v>
      </c>
      <c r="G274" s="165" t="s">
        <v>1004</v>
      </c>
      <c r="H274" s="193" t="str">
        <f t="shared" si="34"/>
        <v>MERCEDES_BENZML230</v>
      </c>
      <c r="I274" s="165" t="str">
        <f t="shared" si="35"/>
        <v>05802123</v>
      </c>
      <c r="J274" s="195">
        <v>-0.04</v>
      </c>
    </row>
    <row r="275" spans="1:10" hidden="1" x14ac:dyDescent="0.2">
      <c r="A275" s="192" t="s">
        <v>1192</v>
      </c>
      <c r="B275" s="192" t="s">
        <v>475</v>
      </c>
      <c r="C275" s="193" t="s">
        <v>152</v>
      </c>
      <c r="D275" s="192" t="s">
        <v>151</v>
      </c>
      <c r="E275" s="192" t="s">
        <v>541</v>
      </c>
      <c r="F275" s="192" t="s">
        <v>387</v>
      </c>
      <c r="G275" s="165" t="s">
        <v>1005</v>
      </c>
      <c r="H275" s="193" t="str">
        <f t="shared" si="34"/>
        <v>MERCEDES_BENZML270</v>
      </c>
      <c r="I275" s="165" t="str">
        <f t="shared" si="35"/>
        <v>05802124</v>
      </c>
      <c r="J275" s="195">
        <v>-0.04</v>
      </c>
    </row>
    <row r="276" spans="1:10" hidden="1" x14ac:dyDescent="0.2">
      <c r="A276" s="192" t="s">
        <v>1192</v>
      </c>
      <c r="B276" s="192" t="s">
        <v>475</v>
      </c>
      <c r="C276" s="193" t="s">
        <v>152</v>
      </c>
      <c r="D276" s="192" t="s">
        <v>151</v>
      </c>
      <c r="E276" s="192" t="s">
        <v>542</v>
      </c>
      <c r="F276" s="192" t="s">
        <v>543</v>
      </c>
      <c r="G276" s="165" t="s">
        <v>1006</v>
      </c>
      <c r="H276" s="193" t="str">
        <f t="shared" si="34"/>
        <v>MERCEDES_BENZML280</v>
      </c>
      <c r="I276" s="165" t="str">
        <f t="shared" si="35"/>
        <v>05802125</v>
      </c>
      <c r="J276" s="195">
        <v>-0.03</v>
      </c>
    </row>
    <row r="277" spans="1:10" hidden="1" x14ac:dyDescent="0.2">
      <c r="A277" s="192" t="s">
        <v>1192</v>
      </c>
      <c r="B277" s="192" t="s">
        <v>475</v>
      </c>
      <c r="C277" s="193" t="s">
        <v>152</v>
      </c>
      <c r="D277" s="192" t="s">
        <v>151</v>
      </c>
      <c r="E277" s="192" t="s">
        <v>544</v>
      </c>
      <c r="F277" s="192" t="s">
        <v>545</v>
      </c>
      <c r="G277" s="165" t="s">
        <v>1007</v>
      </c>
      <c r="H277" s="193" t="str">
        <f t="shared" si="34"/>
        <v>MERCEDES_BENZML320</v>
      </c>
      <c r="I277" s="165" t="str">
        <f t="shared" si="35"/>
        <v>05802126</v>
      </c>
      <c r="J277" s="195">
        <v>-0.04</v>
      </c>
    </row>
    <row r="278" spans="1:10" hidden="1" x14ac:dyDescent="0.2">
      <c r="A278" s="192" t="s">
        <v>1192</v>
      </c>
      <c r="B278" s="192" t="s">
        <v>475</v>
      </c>
      <c r="C278" s="193" t="s">
        <v>152</v>
      </c>
      <c r="D278" s="192" t="s">
        <v>151</v>
      </c>
      <c r="E278" s="192" t="s">
        <v>546</v>
      </c>
      <c r="F278" s="192" t="s">
        <v>547</v>
      </c>
      <c r="G278" s="165" t="s">
        <v>1008</v>
      </c>
      <c r="H278" s="193" t="str">
        <f t="shared" si="34"/>
        <v>MERCEDES_BENZML350</v>
      </c>
      <c r="I278" s="165" t="str">
        <f t="shared" si="35"/>
        <v>05802127</v>
      </c>
      <c r="J278" s="195">
        <v>-0.04</v>
      </c>
    </row>
    <row r="279" spans="1:10" hidden="1" x14ac:dyDescent="0.2">
      <c r="A279" s="192" t="s">
        <v>1192</v>
      </c>
      <c r="B279" s="192" t="s">
        <v>475</v>
      </c>
      <c r="C279" s="193" t="s">
        <v>152</v>
      </c>
      <c r="D279" s="192" t="s">
        <v>151</v>
      </c>
      <c r="E279" s="192" t="s">
        <v>548</v>
      </c>
      <c r="F279" s="192" t="s">
        <v>549</v>
      </c>
      <c r="G279" s="165" t="s">
        <v>1009</v>
      </c>
      <c r="H279" s="193" t="str">
        <f t="shared" si="34"/>
        <v xml:space="preserve">MERCEDES_BENZML360 </v>
      </c>
      <c r="I279" s="165" t="str">
        <f t="shared" si="35"/>
        <v>05802137</v>
      </c>
      <c r="J279" s="195">
        <v>-0.04</v>
      </c>
    </row>
    <row r="280" spans="1:10" hidden="1" x14ac:dyDescent="0.2">
      <c r="A280" s="192" t="s">
        <v>1192</v>
      </c>
      <c r="B280" s="192" t="s">
        <v>475</v>
      </c>
      <c r="C280" s="193" t="s">
        <v>152</v>
      </c>
      <c r="D280" s="192" t="s">
        <v>151</v>
      </c>
      <c r="E280" s="192" t="s">
        <v>550</v>
      </c>
      <c r="F280" s="192" t="s">
        <v>551</v>
      </c>
      <c r="G280" s="165" t="s">
        <v>1010</v>
      </c>
      <c r="H280" s="193" t="str">
        <f t="shared" si="34"/>
        <v>MERCEDES_BENZML430</v>
      </c>
      <c r="I280" s="165" t="str">
        <f t="shared" si="35"/>
        <v>05802128</v>
      </c>
      <c r="J280" s="195">
        <v>-0.04</v>
      </c>
    </row>
    <row r="281" spans="1:10" hidden="1" x14ac:dyDescent="0.2">
      <c r="A281" s="192" t="s">
        <v>1192</v>
      </c>
      <c r="B281" s="192" t="s">
        <v>475</v>
      </c>
      <c r="C281" s="193" t="s">
        <v>152</v>
      </c>
      <c r="D281" s="192" t="s">
        <v>151</v>
      </c>
      <c r="E281" s="192" t="s">
        <v>552</v>
      </c>
      <c r="F281" s="192" t="s">
        <v>553</v>
      </c>
      <c r="G281" s="165" t="s">
        <v>1011</v>
      </c>
      <c r="H281" s="193" t="str">
        <f t="shared" si="34"/>
        <v>MERCEDES_BENZML55AMG</v>
      </c>
      <c r="I281" s="165" t="str">
        <f t="shared" si="35"/>
        <v>05802129</v>
      </c>
      <c r="J281" s="195">
        <v>-0.04</v>
      </c>
    </row>
    <row r="282" spans="1:10" hidden="1" x14ac:dyDescent="0.2">
      <c r="A282" s="192" t="s">
        <v>1192</v>
      </c>
      <c r="B282" s="192" t="s">
        <v>475</v>
      </c>
      <c r="C282" s="193" t="s">
        <v>152</v>
      </c>
      <c r="D282" s="192" t="s">
        <v>151</v>
      </c>
      <c r="E282" s="192" t="s">
        <v>554</v>
      </c>
      <c r="F282" s="192" t="s">
        <v>555</v>
      </c>
      <c r="G282" s="165" t="s">
        <v>1012</v>
      </c>
      <c r="H282" s="193" t="str">
        <f t="shared" si="34"/>
        <v>MERCEDES_BENZML63</v>
      </c>
      <c r="I282" s="165" t="str">
        <f t="shared" si="35"/>
        <v>05802130</v>
      </c>
      <c r="J282" s="195">
        <v>-0.04</v>
      </c>
    </row>
    <row r="283" spans="1:10" hidden="1" x14ac:dyDescent="0.2">
      <c r="A283" s="192" t="s">
        <v>1192</v>
      </c>
      <c r="B283" s="192" t="s">
        <v>475</v>
      </c>
      <c r="C283" s="193" t="s">
        <v>68</v>
      </c>
      <c r="D283" s="192" t="s">
        <v>86</v>
      </c>
      <c r="E283" s="192" t="s">
        <v>556</v>
      </c>
      <c r="F283" s="192" t="s">
        <v>344</v>
      </c>
      <c r="G283" s="165" t="s">
        <v>1013</v>
      </c>
      <c r="H283" s="193" t="str">
        <f t="shared" si="34"/>
        <v>MERCEDES_BENZS320</v>
      </c>
      <c r="I283" s="165" t="str">
        <f t="shared" si="35"/>
        <v>05801078</v>
      </c>
      <c r="J283" s="195">
        <v>-0.04</v>
      </c>
    </row>
    <row r="284" spans="1:10" hidden="1" x14ac:dyDescent="0.2">
      <c r="A284" s="192" t="s">
        <v>1192</v>
      </c>
      <c r="B284" s="192" t="s">
        <v>475</v>
      </c>
      <c r="C284" s="193" t="s">
        <v>68</v>
      </c>
      <c r="D284" s="192" t="s">
        <v>86</v>
      </c>
      <c r="E284" s="192" t="s">
        <v>557</v>
      </c>
      <c r="F284" s="192" t="s">
        <v>346</v>
      </c>
      <c r="G284" s="165" t="s">
        <v>1014</v>
      </c>
      <c r="H284" s="193" t="str">
        <f t="shared" si="34"/>
        <v>MERCEDES_BENZS320L</v>
      </c>
      <c r="I284" s="165" t="str">
        <f t="shared" si="35"/>
        <v>05801079</v>
      </c>
      <c r="J284" s="195">
        <v>-0.04</v>
      </c>
    </row>
    <row r="285" spans="1:10" hidden="1" x14ac:dyDescent="0.2">
      <c r="A285" s="192" t="s">
        <v>1192</v>
      </c>
      <c r="B285" s="192" t="s">
        <v>475</v>
      </c>
      <c r="C285" s="193" t="s">
        <v>68</v>
      </c>
      <c r="D285" s="192" t="s">
        <v>86</v>
      </c>
      <c r="E285" s="192" t="s">
        <v>558</v>
      </c>
      <c r="F285" s="192" t="s">
        <v>348</v>
      </c>
      <c r="G285" s="165" t="s">
        <v>1015</v>
      </c>
      <c r="H285" s="193" t="str">
        <f t="shared" si="34"/>
        <v>MERCEDES_BENZS350</v>
      </c>
      <c r="I285" s="165" t="str">
        <f t="shared" si="35"/>
        <v>05801080</v>
      </c>
      <c r="J285" s="195">
        <v>-0.04</v>
      </c>
    </row>
    <row r="286" spans="1:10" hidden="1" x14ac:dyDescent="0.2">
      <c r="A286" s="192" t="s">
        <v>1192</v>
      </c>
      <c r="B286" s="192" t="s">
        <v>475</v>
      </c>
      <c r="C286" s="193" t="s">
        <v>68</v>
      </c>
      <c r="D286" s="192" t="s">
        <v>86</v>
      </c>
      <c r="E286" s="192" t="s">
        <v>559</v>
      </c>
      <c r="F286" s="192" t="s">
        <v>560</v>
      </c>
      <c r="G286" s="165" t="s">
        <v>1016</v>
      </c>
      <c r="H286" s="193" t="str">
        <f t="shared" si="34"/>
        <v>MERCEDES_BENZS400</v>
      </c>
      <c r="I286" s="165" t="str">
        <f t="shared" si="35"/>
        <v>05801157</v>
      </c>
      <c r="J286" s="195">
        <v>-0.1</v>
      </c>
    </row>
    <row r="287" spans="1:10" hidden="1" x14ac:dyDescent="0.2">
      <c r="A287" s="192" t="s">
        <v>1192</v>
      </c>
      <c r="B287" s="192" t="s">
        <v>475</v>
      </c>
      <c r="C287" s="193" t="s">
        <v>68</v>
      </c>
      <c r="D287" s="192" t="s">
        <v>86</v>
      </c>
      <c r="E287" s="192" t="s">
        <v>561</v>
      </c>
      <c r="F287" s="192" t="s">
        <v>365</v>
      </c>
      <c r="G287" s="165" t="s">
        <v>1017</v>
      </c>
      <c r="H287" s="193" t="str">
        <f t="shared" si="34"/>
        <v>MERCEDES_BENZS420</v>
      </c>
      <c r="I287" s="165" t="str">
        <f t="shared" si="35"/>
        <v>05801082</v>
      </c>
      <c r="J287" s="195">
        <v>-0.04</v>
      </c>
    </row>
    <row r="288" spans="1:10" hidden="1" x14ac:dyDescent="0.2">
      <c r="A288" s="192" t="s">
        <v>1192</v>
      </c>
      <c r="B288" s="192" t="s">
        <v>475</v>
      </c>
      <c r="C288" s="193" t="s">
        <v>68</v>
      </c>
      <c r="D288" s="192" t="s">
        <v>86</v>
      </c>
      <c r="E288" s="192" t="s">
        <v>562</v>
      </c>
      <c r="F288" s="192" t="s">
        <v>563</v>
      </c>
      <c r="G288" s="165" t="s">
        <v>1018</v>
      </c>
      <c r="H288" s="193" t="str">
        <f t="shared" si="34"/>
        <v xml:space="preserve">MERCEDES_BENZS430L </v>
      </c>
      <c r="I288" s="165" t="str">
        <f t="shared" si="35"/>
        <v>05801083</v>
      </c>
      <c r="J288" s="195">
        <v>-0.04</v>
      </c>
    </row>
    <row r="289" spans="1:10" hidden="1" x14ac:dyDescent="0.2">
      <c r="A289" s="192" t="s">
        <v>1192</v>
      </c>
      <c r="B289" s="192" t="s">
        <v>475</v>
      </c>
      <c r="C289" s="193" t="s">
        <v>68</v>
      </c>
      <c r="D289" s="192" t="s">
        <v>86</v>
      </c>
      <c r="E289" s="192" t="s">
        <v>564</v>
      </c>
      <c r="F289" s="192" t="s">
        <v>350</v>
      </c>
      <c r="G289" s="165" t="s">
        <v>1019</v>
      </c>
      <c r="H289" s="193" t="str">
        <f t="shared" si="34"/>
        <v xml:space="preserve">MERCEDES_BENZS500 </v>
      </c>
      <c r="I289" s="165" t="str">
        <f t="shared" si="35"/>
        <v>05801084</v>
      </c>
      <c r="J289" s="195">
        <v>-7.0000000000000007E-2</v>
      </c>
    </row>
    <row r="290" spans="1:10" hidden="1" x14ac:dyDescent="0.2">
      <c r="A290" s="192" t="s">
        <v>1192</v>
      </c>
      <c r="B290" s="192" t="s">
        <v>475</v>
      </c>
      <c r="C290" s="193" t="s">
        <v>68</v>
      </c>
      <c r="D290" s="192" t="s">
        <v>86</v>
      </c>
      <c r="E290" s="192" t="s">
        <v>565</v>
      </c>
      <c r="F290" s="192" t="s">
        <v>566</v>
      </c>
      <c r="G290" s="165" t="s">
        <v>1020</v>
      </c>
      <c r="H290" s="193" t="str">
        <f t="shared" si="34"/>
        <v xml:space="preserve">MERCEDES_BENZS500C </v>
      </c>
      <c r="I290" s="165" t="str">
        <f t="shared" si="35"/>
        <v>05801139</v>
      </c>
      <c r="J290" s="195">
        <v>-0.1</v>
      </c>
    </row>
    <row r="291" spans="1:10" hidden="1" x14ac:dyDescent="0.2">
      <c r="A291" s="192" t="s">
        <v>1192</v>
      </c>
      <c r="B291" s="192" t="s">
        <v>475</v>
      </c>
      <c r="C291" s="193" t="s">
        <v>68</v>
      </c>
      <c r="D291" s="192" t="s">
        <v>86</v>
      </c>
      <c r="E291" s="192" t="s">
        <v>567</v>
      </c>
      <c r="F291" s="192" t="s">
        <v>568</v>
      </c>
      <c r="G291" s="165" t="s">
        <v>1021</v>
      </c>
      <c r="H291" s="193" t="str">
        <f t="shared" si="34"/>
        <v xml:space="preserve">MERCEDES_BENZS500L </v>
      </c>
      <c r="I291" s="165" t="str">
        <f t="shared" si="35"/>
        <v>05801085</v>
      </c>
      <c r="J291" s="195">
        <v>-7.0000000000000007E-2</v>
      </c>
    </row>
    <row r="292" spans="1:10" hidden="1" x14ac:dyDescent="0.2">
      <c r="A292" s="192" t="s">
        <v>1192</v>
      </c>
      <c r="B292" s="192" t="s">
        <v>475</v>
      </c>
      <c r="C292" s="193" t="s">
        <v>68</v>
      </c>
      <c r="D292" s="192" t="s">
        <v>86</v>
      </c>
      <c r="E292" s="192" t="s">
        <v>569</v>
      </c>
      <c r="F292" s="192" t="s">
        <v>359</v>
      </c>
      <c r="G292" s="165" t="s">
        <v>1022</v>
      </c>
      <c r="H292" s="193" t="str">
        <f t="shared" si="34"/>
        <v>MERCEDES_BENZSL500</v>
      </c>
      <c r="I292" s="165" t="str">
        <f t="shared" si="35"/>
        <v>05801087</v>
      </c>
      <c r="J292" s="195">
        <v>-0.01</v>
      </c>
    </row>
    <row r="293" spans="1:10" hidden="1" x14ac:dyDescent="0.2">
      <c r="A293" s="192" t="s">
        <v>1192</v>
      </c>
      <c r="B293" s="192" t="s">
        <v>475</v>
      </c>
      <c r="C293" s="193" t="s">
        <v>68</v>
      </c>
      <c r="D293" s="192" t="s">
        <v>86</v>
      </c>
      <c r="E293" s="192" t="s">
        <v>570</v>
      </c>
      <c r="F293" s="192" t="s">
        <v>363</v>
      </c>
      <c r="G293" s="165" t="s">
        <v>1023</v>
      </c>
      <c r="H293" s="193" t="str">
        <f t="shared" si="34"/>
        <v>MERCEDES_BENZSL55AMG</v>
      </c>
      <c r="I293" s="165" t="str">
        <f t="shared" si="35"/>
        <v>05801088</v>
      </c>
      <c r="J293" s="195">
        <v>-0.03</v>
      </c>
    </row>
    <row r="294" spans="1:10" hidden="1" x14ac:dyDescent="0.2">
      <c r="A294" s="192" t="s">
        <v>1192</v>
      </c>
      <c r="B294" s="192" t="s">
        <v>475</v>
      </c>
      <c r="C294" s="193" t="s">
        <v>68</v>
      </c>
      <c r="D294" s="192" t="s">
        <v>86</v>
      </c>
      <c r="E294" s="192" t="s">
        <v>571</v>
      </c>
      <c r="F294" s="192" t="s">
        <v>308</v>
      </c>
      <c r="G294" s="165" t="s">
        <v>1024</v>
      </c>
      <c r="H294" s="193" t="str">
        <f t="shared" si="34"/>
        <v>MERCEDES_BENZSLK200</v>
      </c>
      <c r="I294" s="165" t="str">
        <f t="shared" si="35"/>
        <v>05801089</v>
      </c>
      <c r="J294" s="195">
        <v>-0.04</v>
      </c>
    </row>
    <row r="295" spans="1:10" hidden="1" x14ac:dyDescent="0.2">
      <c r="A295" s="192" t="s">
        <v>1192</v>
      </c>
      <c r="B295" s="192" t="s">
        <v>475</v>
      </c>
      <c r="C295" s="193" t="s">
        <v>68</v>
      </c>
      <c r="D295" s="192" t="s">
        <v>86</v>
      </c>
      <c r="E295" s="192" t="s">
        <v>572</v>
      </c>
      <c r="F295" s="192" t="s">
        <v>247</v>
      </c>
      <c r="G295" s="165" t="s">
        <v>1025</v>
      </c>
      <c r="H295" s="193" t="str">
        <f t="shared" si="34"/>
        <v>MERCEDES_BENZSLK230</v>
      </c>
      <c r="I295" s="165" t="str">
        <f t="shared" si="35"/>
        <v>05801090</v>
      </c>
      <c r="J295" s="195">
        <v>-0.03</v>
      </c>
    </row>
    <row r="296" spans="1:10" hidden="1" x14ac:dyDescent="0.2">
      <c r="A296" s="192" t="s">
        <v>1192</v>
      </c>
      <c r="B296" s="192" t="s">
        <v>475</v>
      </c>
      <c r="C296" s="193" t="s">
        <v>68</v>
      </c>
      <c r="D296" s="192" t="s">
        <v>86</v>
      </c>
      <c r="E296" s="192" t="s">
        <v>573</v>
      </c>
      <c r="F296" s="192" t="s">
        <v>574</v>
      </c>
      <c r="G296" s="165" t="s">
        <v>1026</v>
      </c>
      <c r="H296" s="193" t="str">
        <f t="shared" si="34"/>
        <v>MERCEDES_BENZSLK280</v>
      </c>
      <c r="I296" s="165" t="str">
        <f t="shared" si="35"/>
        <v>05801091</v>
      </c>
      <c r="J296" s="195">
        <v>-0.05</v>
      </c>
    </row>
    <row r="297" spans="1:10" hidden="1" x14ac:dyDescent="0.2">
      <c r="A297" s="192" t="s">
        <v>1192</v>
      </c>
      <c r="B297" s="192" t="s">
        <v>475</v>
      </c>
      <c r="C297" s="193" t="s">
        <v>68</v>
      </c>
      <c r="D297" s="192" t="s">
        <v>86</v>
      </c>
      <c r="E297" s="192" t="s">
        <v>575</v>
      </c>
      <c r="F297" s="192" t="s">
        <v>265</v>
      </c>
      <c r="G297" s="165" t="s">
        <v>1027</v>
      </c>
      <c r="H297" s="193" t="str">
        <f t="shared" si="34"/>
        <v>MERCEDES_BENZSLK350</v>
      </c>
      <c r="I297" s="165" t="str">
        <f t="shared" si="35"/>
        <v>05801092</v>
      </c>
      <c r="J297" s="195">
        <v>-0.05</v>
      </c>
    </row>
    <row r="298" spans="1:10" hidden="1" x14ac:dyDescent="0.2">
      <c r="A298" s="192" t="s">
        <v>1192</v>
      </c>
      <c r="B298" s="192" t="s">
        <v>475</v>
      </c>
      <c r="C298" s="193" t="s">
        <v>68</v>
      </c>
      <c r="D298" s="192" t="s">
        <v>86</v>
      </c>
      <c r="E298" s="192" t="s">
        <v>576</v>
      </c>
      <c r="F298" s="192" t="s">
        <v>577</v>
      </c>
      <c r="G298" s="165" t="s">
        <v>1028</v>
      </c>
      <c r="H298" s="193" t="str">
        <f t="shared" si="34"/>
        <v>MERCEDES_BENZSMART</v>
      </c>
      <c r="I298" s="165" t="str">
        <f t="shared" si="35"/>
        <v>05801093</v>
      </c>
      <c r="J298" s="195">
        <v>-0.05</v>
      </c>
    </row>
    <row r="299" spans="1:10" hidden="1" x14ac:dyDescent="0.2">
      <c r="A299" s="192" t="s">
        <v>578</v>
      </c>
      <c r="B299" s="192" t="s">
        <v>461</v>
      </c>
      <c r="C299" s="193" t="s">
        <v>68</v>
      </c>
      <c r="D299" s="192" t="s">
        <v>86</v>
      </c>
      <c r="E299" s="192" t="s">
        <v>256</v>
      </c>
      <c r="F299" s="192" t="s">
        <v>199</v>
      </c>
      <c r="G299" s="165" t="s">
        <v>957</v>
      </c>
      <c r="H299" s="193" t="str">
        <f t="shared" si="34"/>
        <v>MG550</v>
      </c>
      <c r="I299" s="165" t="str">
        <f t="shared" si="35"/>
        <v>09701001</v>
      </c>
      <c r="J299" s="195">
        <v>0</v>
      </c>
    </row>
    <row r="300" spans="1:10" hidden="1" x14ac:dyDescent="0.2">
      <c r="A300" s="192" t="s">
        <v>578</v>
      </c>
      <c r="B300" s="192" t="s">
        <v>461</v>
      </c>
      <c r="C300" s="193" t="s">
        <v>68</v>
      </c>
      <c r="D300" s="192" t="s">
        <v>86</v>
      </c>
      <c r="E300" s="192" t="s">
        <v>579</v>
      </c>
      <c r="F300" s="192" t="s">
        <v>580</v>
      </c>
      <c r="G300" s="165" t="s">
        <v>1029</v>
      </c>
      <c r="H300" s="193" t="str">
        <f t="shared" si="34"/>
        <v>MGMG3</v>
      </c>
      <c r="I300" s="165" t="str">
        <f t="shared" si="35"/>
        <v>09701199</v>
      </c>
      <c r="J300" s="195">
        <v>0</v>
      </c>
    </row>
    <row r="301" spans="1:10" hidden="1" x14ac:dyDescent="0.2">
      <c r="A301" s="192" t="s">
        <v>578</v>
      </c>
      <c r="B301" s="192">
        <v>384</v>
      </c>
      <c r="C301" s="193" t="s">
        <v>68</v>
      </c>
      <c r="D301" s="192" t="s">
        <v>86</v>
      </c>
      <c r="E301" s="192" t="s">
        <v>579</v>
      </c>
      <c r="F301" s="192" t="s">
        <v>165</v>
      </c>
      <c r="G301" s="165" t="s">
        <v>1030</v>
      </c>
      <c r="H301" s="193" t="str">
        <f t="shared" si="34"/>
        <v>MGMG3</v>
      </c>
      <c r="I301" s="165" t="str">
        <f t="shared" si="35"/>
        <v>38401002</v>
      </c>
      <c r="J301" s="195">
        <v>0</v>
      </c>
    </row>
    <row r="302" spans="1:10" hidden="1" x14ac:dyDescent="0.2">
      <c r="A302" s="192" t="s">
        <v>578</v>
      </c>
      <c r="B302" s="192">
        <v>384</v>
      </c>
      <c r="C302" s="193" t="s">
        <v>68</v>
      </c>
      <c r="D302" s="192" t="s">
        <v>86</v>
      </c>
      <c r="E302" s="192" t="s">
        <v>581</v>
      </c>
      <c r="F302" s="192" t="s">
        <v>167</v>
      </c>
      <c r="G302" s="165" t="s">
        <v>1031</v>
      </c>
      <c r="H302" s="193" t="str">
        <f t="shared" si="34"/>
        <v>MGMG5</v>
      </c>
      <c r="I302" s="165" t="str">
        <f t="shared" si="35"/>
        <v>38401003</v>
      </c>
      <c r="J302" s="195">
        <v>0</v>
      </c>
    </row>
    <row r="303" spans="1:10" hidden="1" x14ac:dyDescent="0.2">
      <c r="A303" s="192" t="s">
        <v>578</v>
      </c>
      <c r="B303" s="192">
        <v>384</v>
      </c>
      <c r="C303" s="193" t="s">
        <v>68</v>
      </c>
      <c r="D303" s="192" t="s">
        <v>86</v>
      </c>
      <c r="E303" s="192" t="s">
        <v>582</v>
      </c>
      <c r="F303" s="192" t="s">
        <v>199</v>
      </c>
      <c r="G303" s="165" t="s">
        <v>1032</v>
      </c>
      <c r="H303" s="193" t="str">
        <f t="shared" si="34"/>
        <v>MGMG6</v>
      </c>
      <c r="I303" s="165" t="str">
        <f t="shared" si="35"/>
        <v>38401001</v>
      </c>
      <c r="J303" s="195">
        <v>0</v>
      </c>
    </row>
    <row r="304" spans="1:10" hidden="1" x14ac:dyDescent="0.2">
      <c r="A304" s="192" t="s">
        <v>583</v>
      </c>
      <c r="B304" s="192" t="s">
        <v>584</v>
      </c>
      <c r="C304" s="193" t="s">
        <v>68</v>
      </c>
      <c r="D304" s="192" t="s">
        <v>86</v>
      </c>
      <c r="E304" s="192" t="s">
        <v>585</v>
      </c>
      <c r="F304" s="192" t="s">
        <v>199</v>
      </c>
      <c r="G304" s="165" t="s">
        <v>1033</v>
      </c>
      <c r="H304" s="193" t="str">
        <f t="shared" si="34"/>
        <v>MINICOOPER</v>
      </c>
      <c r="I304" s="165" t="str">
        <f t="shared" si="35"/>
        <v>37801001</v>
      </c>
      <c r="J304" s="195">
        <v>0</v>
      </c>
    </row>
    <row r="305" spans="1:10" hidden="1" x14ac:dyDescent="0.2">
      <c r="A305" s="192" t="s">
        <v>583</v>
      </c>
      <c r="B305" s="192" t="s">
        <v>584</v>
      </c>
      <c r="C305" s="193" t="s">
        <v>68</v>
      </c>
      <c r="D305" s="192" t="s">
        <v>86</v>
      </c>
      <c r="E305" s="192" t="s">
        <v>586</v>
      </c>
      <c r="F305" s="192" t="s">
        <v>199</v>
      </c>
      <c r="G305" s="165" t="s">
        <v>1033</v>
      </c>
      <c r="H305" s="193" t="str">
        <f t="shared" si="34"/>
        <v>MINICOOPER COUNTRYMAN</v>
      </c>
      <c r="I305" s="165" t="str">
        <f t="shared" si="35"/>
        <v>37801001</v>
      </c>
      <c r="J305" s="195">
        <v>0</v>
      </c>
    </row>
    <row r="306" spans="1:10" hidden="1" x14ac:dyDescent="0.2">
      <c r="A306" s="192" t="s">
        <v>583</v>
      </c>
      <c r="B306" s="192" t="s">
        <v>584</v>
      </c>
      <c r="C306" s="193" t="s">
        <v>68</v>
      </c>
      <c r="D306" s="192" t="s">
        <v>86</v>
      </c>
      <c r="E306" s="192" t="s">
        <v>587</v>
      </c>
      <c r="F306" s="192" t="s">
        <v>165</v>
      </c>
      <c r="G306" s="165" t="s">
        <v>1034</v>
      </c>
      <c r="H306" s="193" t="str">
        <f t="shared" si="34"/>
        <v>MINICOOPER S ALL4 COUNTRYMAN</v>
      </c>
      <c r="I306" s="165" t="str">
        <f t="shared" si="35"/>
        <v>37801002</v>
      </c>
      <c r="J306" s="195">
        <v>0</v>
      </c>
    </row>
    <row r="307" spans="1:10" hidden="1" x14ac:dyDescent="0.2">
      <c r="A307" s="192" t="s">
        <v>583</v>
      </c>
      <c r="B307" s="192" t="s">
        <v>584</v>
      </c>
      <c r="C307" s="193" t="s">
        <v>68</v>
      </c>
      <c r="D307" s="192" t="s">
        <v>86</v>
      </c>
      <c r="E307" s="192" t="s">
        <v>1221</v>
      </c>
      <c r="F307" s="192" t="s">
        <v>165</v>
      </c>
      <c r="G307" s="165" t="s">
        <v>1034</v>
      </c>
      <c r="H307" s="193" t="str">
        <f t="shared" ref="H307" si="36">CONCATENATE(A307,E307)</f>
        <v>MINIJOHN COOPER WORKS</v>
      </c>
      <c r="I307" s="165" t="str">
        <f t="shared" ref="I307" si="37">CONCATENATE(B307,D307,F307)</f>
        <v>37801002</v>
      </c>
      <c r="J307" s="195">
        <v>0</v>
      </c>
    </row>
    <row r="308" spans="1:10" hidden="1" x14ac:dyDescent="0.2">
      <c r="A308" s="192" t="s">
        <v>583</v>
      </c>
      <c r="B308" s="192" t="s">
        <v>584</v>
      </c>
      <c r="C308" s="193" t="s">
        <v>68</v>
      </c>
      <c r="D308" s="192" t="s">
        <v>86</v>
      </c>
      <c r="E308" s="192" t="s">
        <v>588</v>
      </c>
      <c r="F308" s="192" t="s">
        <v>167</v>
      </c>
      <c r="G308" s="165" t="s">
        <v>1035</v>
      </c>
      <c r="H308" s="193" t="str">
        <f t="shared" si="34"/>
        <v>MINIPACEMAN</v>
      </c>
      <c r="I308" s="165" t="str">
        <f t="shared" si="35"/>
        <v>37801003</v>
      </c>
      <c r="J308" s="195">
        <v>0</v>
      </c>
    </row>
    <row r="309" spans="1:10" hidden="1" x14ac:dyDescent="0.2">
      <c r="A309" s="192" t="s">
        <v>53</v>
      </c>
      <c r="B309" s="192" t="s">
        <v>501</v>
      </c>
      <c r="C309" s="193" t="s">
        <v>152</v>
      </c>
      <c r="D309" s="192" t="s">
        <v>151</v>
      </c>
      <c r="E309" s="192" t="s">
        <v>589</v>
      </c>
      <c r="F309" s="192" t="s">
        <v>267</v>
      </c>
      <c r="G309" s="165" t="s">
        <v>1036</v>
      </c>
      <c r="H309" s="193" t="str">
        <f t="shared" si="34"/>
        <v>MITSUBISHIASX</v>
      </c>
      <c r="I309" s="165" t="str">
        <f t="shared" si="35"/>
        <v>06202039</v>
      </c>
      <c r="J309" s="195">
        <v>-0.01</v>
      </c>
    </row>
    <row r="310" spans="1:10" hidden="1" x14ac:dyDescent="0.2">
      <c r="A310" s="192" t="s">
        <v>53</v>
      </c>
      <c r="B310" s="192" t="s">
        <v>501</v>
      </c>
      <c r="C310" s="193" t="s">
        <v>68</v>
      </c>
      <c r="D310" s="192" t="s">
        <v>86</v>
      </c>
      <c r="E310" s="192" t="s">
        <v>590</v>
      </c>
      <c r="F310" s="192" t="s">
        <v>169</v>
      </c>
      <c r="G310" s="165" t="s">
        <v>1037</v>
      </c>
      <c r="H310" s="193" t="str">
        <f t="shared" si="34"/>
        <v>MITSUBISHILANCER</v>
      </c>
      <c r="I310" s="165" t="str">
        <f t="shared" si="35"/>
        <v>06201010</v>
      </c>
      <c r="J310" s="195">
        <v>0.2</v>
      </c>
    </row>
    <row r="311" spans="1:10" hidden="1" x14ac:dyDescent="0.2">
      <c r="A311" s="197" t="s">
        <v>53</v>
      </c>
      <c r="B311" s="197" t="s">
        <v>501</v>
      </c>
      <c r="C311" s="198" t="s">
        <v>68</v>
      </c>
      <c r="D311" s="197" t="s">
        <v>86</v>
      </c>
      <c r="E311" s="197" t="s">
        <v>591</v>
      </c>
      <c r="F311" s="197" t="s">
        <v>212</v>
      </c>
      <c r="G311" s="165" t="s">
        <v>1038</v>
      </c>
      <c r="H311" s="193" t="str">
        <f t="shared" si="34"/>
        <v>MITSUBISHIMIRAGE</v>
      </c>
      <c r="I311" s="165" t="str">
        <f t="shared" si="35"/>
        <v>06201012</v>
      </c>
      <c r="J311" s="195">
        <v>0</v>
      </c>
    </row>
    <row r="312" spans="1:10" hidden="1" x14ac:dyDescent="0.2">
      <c r="A312" s="192" t="s">
        <v>53</v>
      </c>
      <c r="B312" s="192" t="s">
        <v>501</v>
      </c>
      <c r="C312" s="193" t="s">
        <v>152</v>
      </c>
      <c r="D312" s="192" t="s">
        <v>151</v>
      </c>
      <c r="E312" s="192" t="s">
        <v>592</v>
      </c>
      <c r="F312" s="192" t="s">
        <v>277</v>
      </c>
      <c r="G312" s="165" t="s">
        <v>1039</v>
      </c>
      <c r="H312" s="193" t="str">
        <f t="shared" si="34"/>
        <v>MITSUBISHIMONTERO</v>
      </c>
      <c r="I312" s="165" t="str">
        <f t="shared" si="35"/>
        <v>06202044</v>
      </c>
      <c r="J312" s="195">
        <v>0</v>
      </c>
    </row>
    <row r="313" spans="1:10" hidden="1" x14ac:dyDescent="0.2">
      <c r="A313" s="192" t="s">
        <v>53</v>
      </c>
      <c r="B313" s="192" t="s">
        <v>501</v>
      </c>
      <c r="C313" s="193" t="s">
        <v>152</v>
      </c>
      <c r="D313" s="192" t="s">
        <v>151</v>
      </c>
      <c r="E313" s="192" t="s">
        <v>593</v>
      </c>
      <c r="F313" s="192" t="s">
        <v>279</v>
      </c>
      <c r="G313" s="165" t="s">
        <v>1040</v>
      </c>
      <c r="H313" s="193" t="str">
        <f t="shared" si="34"/>
        <v>MITSUBISHINATIVA</v>
      </c>
      <c r="I313" s="165" t="str">
        <f t="shared" si="35"/>
        <v>06202045</v>
      </c>
      <c r="J313" s="195">
        <v>-7.0000000000000007E-2</v>
      </c>
    </row>
    <row r="314" spans="1:10" hidden="1" x14ac:dyDescent="0.2">
      <c r="A314" s="192" t="s">
        <v>53</v>
      </c>
      <c r="B314" s="192" t="s">
        <v>501</v>
      </c>
      <c r="C314" s="193" t="s">
        <v>152</v>
      </c>
      <c r="D314" s="192" t="s">
        <v>151</v>
      </c>
      <c r="E314" s="192" t="s">
        <v>594</v>
      </c>
      <c r="F314" s="192" t="s">
        <v>281</v>
      </c>
      <c r="G314" s="165" t="s">
        <v>1041</v>
      </c>
      <c r="H314" s="193" t="str">
        <f t="shared" si="34"/>
        <v>MITSUBISHIOUTLANDER</v>
      </c>
      <c r="I314" s="165" t="str">
        <f t="shared" si="35"/>
        <v>06202046</v>
      </c>
      <c r="J314" s="195">
        <v>-0.04</v>
      </c>
    </row>
    <row r="315" spans="1:10" hidden="1" x14ac:dyDescent="0.2">
      <c r="A315" s="192" t="s">
        <v>53</v>
      </c>
      <c r="B315" s="192" t="s">
        <v>501</v>
      </c>
      <c r="C315" s="193" t="s">
        <v>150</v>
      </c>
      <c r="D315" s="192" t="s">
        <v>149</v>
      </c>
      <c r="E315" s="192" t="s">
        <v>595</v>
      </c>
      <c r="F315" s="192" t="s">
        <v>308</v>
      </c>
      <c r="G315" s="165" t="s">
        <v>1042</v>
      </c>
      <c r="H315" s="193" t="str">
        <f t="shared" si="34"/>
        <v>MITSUBISHISPORTERO</v>
      </c>
      <c r="I315" s="165" t="str">
        <f t="shared" si="35"/>
        <v>06205089</v>
      </c>
      <c r="J315" s="195">
        <v>0</v>
      </c>
    </row>
    <row r="316" spans="1:10" x14ac:dyDescent="0.2">
      <c r="A316" s="192" t="s">
        <v>59</v>
      </c>
      <c r="B316" s="192" t="s">
        <v>291</v>
      </c>
      <c r="C316" s="193" t="s">
        <v>68</v>
      </c>
      <c r="D316" s="192" t="s">
        <v>86</v>
      </c>
      <c r="E316" s="192" t="s">
        <v>596</v>
      </c>
      <c r="F316" s="192" t="s">
        <v>169</v>
      </c>
      <c r="G316" s="165" t="s">
        <v>1043</v>
      </c>
      <c r="H316" s="193" t="str">
        <f t="shared" si="34"/>
        <v>NISSANALMERA</v>
      </c>
      <c r="I316" s="165" t="str">
        <f t="shared" si="35"/>
        <v>06401010</v>
      </c>
      <c r="J316" s="195">
        <v>-0.08</v>
      </c>
    </row>
    <row r="317" spans="1:10" x14ac:dyDescent="0.2">
      <c r="A317" s="192" t="s">
        <v>59</v>
      </c>
      <c r="B317" s="192" t="s">
        <v>291</v>
      </c>
      <c r="C317" s="193" t="s">
        <v>152</v>
      </c>
      <c r="D317" s="192" t="s">
        <v>151</v>
      </c>
      <c r="E317" s="192" t="s">
        <v>597</v>
      </c>
      <c r="F317" s="192" t="s">
        <v>598</v>
      </c>
      <c r="G317" s="165" t="s">
        <v>1044</v>
      </c>
      <c r="H317" s="193" t="str">
        <f t="shared" si="34"/>
        <v>NISSANF15 JUKE</v>
      </c>
      <c r="I317" s="165" t="str">
        <f t="shared" si="35"/>
        <v>06402132</v>
      </c>
      <c r="J317" s="195">
        <v>0</v>
      </c>
    </row>
    <row r="318" spans="1:10" x14ac:dyDescent="0.2">
      <c r="A318" s="192" t="s">
        <v>59</v>
      </c>
      <c r="B318" s="192" t="s">
        <v>291</v>
      </c>
      <c r="C318" s="193" t="s">
        <v>150</v>
      </c>
      <c r="D318" s="192" t="s">
        <v>149</v>
      </c>
      <c r="E318" s="192" t="s">
        <v>599</v>
      </c>
      <c r="F318" s="192" t="s">
        <v>310</v>
      </c>
      <c r="G318" s="165" t="s">
        <v>1045</v>
      </c>
      <c r="H318" s="193" t="str">
        <f t="shared" si="34"/>
        <v>NISSANFRONTIER</v>
      </c>
      <c r="I318" s="165" t="str">
        <f t="shared" si="35"/>
        <v>06405107</v>
      </c>
      <c r="J318" s="195">
        <v>-0.05</v>
      </c>
    </row>
    <row r="319" spans="1:10" x14ac:dyDescent="0.2">
      <c r="A319" s="192" t="s">
        <v>59</v>
      </c>
      <c r="B319" s="192" t="s">
        <v>291</v>
      </c>
      <c r="C319" s="193" t="s">
        <v>68</v>
      </c>
      <c r="D319" s="192" t="s">
        <v>86</v>
      </c>
      <c r="E319" s="192" t="s">
        <v>600</v>
      </c>
      <c r="F319" s="192" t="s">
        <v>182</v>
      </c>
      <c r="G319" s="165" t="s">
        <v>1046</v>
      </c>
      <c r="H319" s="193" t="str">
        <f t="shared" si="34"/>
        <v>NISSANMARCH</v>
      </c>
      <c r="I319" s="165" t="str">
        <f t="shared" si="35"/>
        <v>06401020</v>
      </c>
      <c r="J319" s="195">
        <v>-0.14000000000000001</v>
      </c>
    </row>
    <row r="320" spans="1:10" x14ac:dyDescent="0.2">
      <c r="A320" s="192" t="s">
        <v>59</v>
      </c>
      <c r="B320" s="192" t="s">
        <v>291</v>
      </c>
      <c r="C320" s="193" t="s">
        <v>68</v>
      </c>
      <c r="D320" s="192" t="s">
        <v>86</v>
      </c>
      <c r="E320" s="192" t="s">
        <v>601</v>
      </c>
      <c r="F320" s="192" t="s">
        <v>223</v>
      </c>
      <c r="G320" s="165" t="s">
        <v>1047</v>
      </c>
      <c r="H320" s="193" t="str">
        <f t="shared" si="34"/>
        <v>NISSANMAXIMA</v>
      </c>
      <c r="I320" s="165" t="str">
        <f t="shared" si="35"/>
        <v>06401021</v>
      </c>
      <c r="J320" s="195">
        <v>0</v>
      </c>
    </row>
    <row r="321" spans="1:10" x14ac:dyDescent="0.2">
      <c r="A321" s="192" t="s">
        <v>59</v>
      </c>
      <c r="B321" s="192" t="s">
        <v>291</v>
      </c>
      <c r="C321" s="193" t="s">
        <v>152</v>
      </c>
      <c r="D321" s="192" t="s">
        <v>151</v>
      </c>
      <c r="E321" s="192" t="s">
        <v>602</v>
      </c>
      <c r="F321" s="192" t="s">
        <v>305</v>
      </c>
      <c r="G321" s="165" t="s">
        <v>1048</v>
      </c>
      <c r="H321" s="193" t="str">
        <f t="shared" si="34"/>
        <v>NISSANMURANO</v>
      </c>
      <c r="I321" s="165" t="str">
        <f t="shared" si="35"/>
        <v>06402061</v>
      </c>
      <c r="J321" s="195">
        <v>0</v>
      </c>
    </row>
    <row r="322" spans="1:10" x14ac:dyDescent="0.2">
      <c r="A322" s="192" t="s">
        <v>59</v>
      </c>
      <c r="B322" s="192" t="s">
        <v>291</v>
      </c>
      <c r="C322" s="193" t="s">
        <v>150</v>
      </c>
      <c r="D322" s="192" t="s">
        <v>149</v>
      </c>
      <c r="E322" s="192" t="s">
        <v>603</v>
      </c>
      <c r="F322" s="192" t="s">
        <v>604</v>
      </c>
      <c r="G322" s="165" t="s">
        <v>1049</v>
      </c>
      <c r="H322" s="193" t="str">
        <f t="shared" si="34"/>
        <v>NISSANNAVARA</v>
      </c>
      <c r="I322" s="165" t="str">
        <f t="shared" si="35"/>
        <v>06405113</v>
      </c>
      <c r="J322" s="195">
        <v>-0.03</v>
      </c>
    </row>
    <row r="323" spans="1:10" x14ac:dyDescent="0.2">
      <c r="A323" s="192" t="s">
        <v>59</v>
      </c>
      <c r="B323" s="192" t="s">
        <v>291</v>
      </c>
      <c r="C323" s="193" t="s">
        <v>68</v>
      </c>
      <c r="D323" s="192" t="s">
        <v>86</v>
      </c>
      <c r="E323" s="192" t="s">
        <v>605</v>
      </c>
      <c r="F323" s="192" t="s">
        <v>201</v>
      </c>
      <c r="G323" s="165" t="s">
        <v>1050</v>
      </c>
      <c r="H323" s="193" t="str">
        <f t="shared" si="34"/>
        <v>NISSANNOTE</v>
      </c>
      <c r="I323" s="165" t="str">
        <f t="shared" si="35"/>
        <v>06401135</v>
      </c>
      <c r="J323" s="195">
        <v>-0.04</v>
      </c>
    </row>
    <row r="324" spans="1:10" x14ac:dyDescent="0.2">
      <c r="A324" s="192" t="s">
        <v>59</v>
      </c>
      <c r="B324" s="192" t="s">
        <v>291</v>
      </c>
      <c r="C324" s="193" t="s">
        <v>152</v>
      </c>
      <c r="D324" s="192" t="s">
        <v>151</v>
      </c>
      <c r="E324" s="192" t="s">
        <v>606</v>
      </c>
      <c r="F324" s="192" t="s">
        <v>501</v>
      </c>
      <c r="G324" s="165" t="s">
        <v>1051</v>
      </c>
      <c r="H324" s="193" t="str">
        <f t="shared" si="34"/>
        <v>NISSANPATHFINDER</v>
      </c>
      <c r="I324" s="165" t="str">
        <f t="shared" si="35"/>
        <v>06402062</v>
      </c>
      <c r="J324" s="195">
        <v>-7.0000000000000007E-2</v>
      </c>
    </row>
    <row r="325" spans="1:10" x14ac:dyDescent="0.2">
      <c r="A325" s="192" t="s">
        <v>59</v>
      </c>
      <c r="B325" s="192" t="s">
        <v>291</v>
      </c>
      <c r="C325" s="193" t="s">
        <v>152</v>
      </c>
      <c r="D325" s="192" t="s">
        <v>151</v>
      </c>
      <c r="E325" s="192" t="s">
        <v>607</v>
      </c>
      <c r="F325" s="192" t="s">
        <v>503</v>
      </c>
      <c r="G325" s="165" t="s">
        <v>1052</v>
      </c>
      <c r="H325" s="193" t="str">
        <f t="shared" si="34"/>
        <v>NISSANPATROL</v>
      </c>
      <c r="I325" s="165" t="str">
        <f t="shared" si="35"/>
        <v>06402063</v>
      </c>
      <c r="J325" s="195">
        <v>0</v>
      </c>
    </row>
    <row r="326" spans="1:10" x14ac:dyDescent="0.2">
      <c r="A326" s="192" t="s">
        <v>59</v>
      </c>
      <c r="B326" s="192" t="s">
        <v>291</v>
      </c>
      <c r="C326" s="193" t="s">
        <v>152</v>
      </c>
      <c r="D326" s="192" t="s">
        <v>151</v>
      </c>
      <c r="E326" s="192" t="s">
        <v>608</v>
      </c>
      <c r="F326" s="192" t="s">
        <v>293</v>
      </c>
      <c r="G326" s="165" t="s">
        <v>1053</v>
      </c>
      <c r="H326" s="193" t="str">
        <f t="shared" si="34"/>
        <v>NISSANQASHQAI</v>
      </c>
      <c r="I326" s="165" t="str">
        <f t="shared" si="35"/>
        <v>06402065</v>
      </c>
      <c r="J326" s="195">
        <v>-0.03</v>
      </c>
    </row>
    <row r="327" spans="1:10" x14ac:dyDescent="0.2">
      <c r="A327" s="192" t="s">
        <v>59</v>
      </c>
      <c r="B327" s="192" t="s">
        <v>291</v>
      </c>
      <c r="C327" s="193" t="s">
        <v>152</v>
      </c>
      <c r="D327" s="192" t="s">
        <v>151</v>
      </c>
      <c r="E327" s="192" t="s">
        <v>609</v>
      </c>
      <c r="F327" s="192" t="s">
        <v>297</v>
      </c>
      <c r="G327" s="165" t="s">
        <v>1054</v>
      </c>
      <c r="H327" s="193" t="str">
        <f t="shared" si="34"/>
        <v>NISSANQUEST</v>
      </c>
      <c r="I327" s="165" t="str">
        <f t="shared" si="35"/>
        <v>06402066</v>
      </c>
      <c r="J327" s="195">
        <v>0</v>
      </c>
    </row>
    <row r="328" spans="1:10" x14ac:dyDescent="0.2">
      <c r="A328" s="192" t="s">
        <v>59</v>
      </c>
      <c r="B328" s="192" t="s">
        <v>291</v>
      </c>
      <c r="C328" s="193" t="s">
        <v>152</v>
      </c>
      <c r="D328" s="192" t="s">
        <v>151</v>
      </c>
      <c r="E328" s="192" t="s">
        <v>610</v>
      </c>
      <c r="F328" s="192" t="s">
        <v>299</v>
      </c>
      <c r="G328" s="165" t="s">
        <v>1055</v>
      </c>
      <c r="H328" s="193" t="str">
        <f t="shared" si="34"/>
        <v xml:space="preserve">NISSANROGUE </v>
      </c>
      <c r="I328" s="165" t="str">
        <f t="shared" si="35"/>
        <v>06402067</v>
      </c>
      <c r="J328" s="195">
        <v>0</v>
      </c>
    </row>
    <row r="329" spans="1:10" x14ac:dyDescent="0.2">
      <c r="A329" s="192" t="s">
        <v>59</v>
      </c>
      <c r="B329" s="192" t="s">
        <v>291</v>
      </c>
      <c r="C329" s="193" t="s">
        <v>68</v>
      </c>
      <c r="D329" s="192" t="s">
        <v>86</v>
      </c>
      <c r="E329" s="192" t="s">
        <v>611</v>
      </c>
      <c r="F329" s="192" t="s">
        <v>239</v>
      </c>
      <c r="G329" s="165" t="s">
        <v>1056</v>
      </c>
      <c r="H329" s="193" t="str">
        <f t="shared" si="34"/>
        <v>NISSANSENTRA</v>
      </c>
      <c r="I329" s="165" t="str">
        <f t="shared" si="35"/>
        <v>06401029</v>
      </c>
      <c r="J329" s="195">
        <v>0.09</v>
      </c>
    </row>
    <row r="330" spans="1:10" x14ac:dyDescent="0.2">
      <c r="A330" s="192" t="s">
        <v>59</v>
      </c>
      <c r="B330" s="192" t="s">
        <v>291</v>
      </c>
      <c r="C330" s="193" t="s">
        <v>68</v>
      </c>
      <c r="D330" s="192" t="s">
        <v>86</v>
      </c>
      <c r="E330" s="192" t="s">
        <v>612</v>
      </c>
      <c r="F330" s="192" t="s">
        <v>259</v>
      </c>
      <c r="G330" s="165" t="s">
        <v>1057</v>
      </c>
      <c r="H330" s="193" t="str">
        <f t="shared" si="34"/>
        <v>NISSANTIIDA</v>
      </c>
      <c r="I330" s="165" t="str">
        <f t="shared" si="35"/>
        <v>06401036</v>
      </c>
      <c r="J330" s="195">
        <v>0.03</v>
      </c>
    </row>
    <row r="331" spans="1:10" x14ac:dyDescent="0.2">
      <c r="A331" s="192" t="s">
        <v>59</v>
      </c>
      <c r="B331" s="192" t="s">
        <v>291</v>
      </c>
      <c r="C331" s="193" t="s">
        <v>68</v>
      </c>
      <c r="D331" s="192" t="s">
        <v>86</v>
      </c>
      <c r="E331" s="192" t="s">
        <v>613</v>
      </c>
      <c r="F331" s="192" t="s">
        <v>261</v>
      </c>
      <c r="G331" s="165" t="s">
        <v>1058</v>
      </c>
      <c r="H331" s="193" t="str">
        <f t="shared" si="34"/>
        <v xml:space="preserve">NISSANVERSA </v>
      </c>
      <c r="I331" s="165" t="str">
        <f t="shared" si="35"/>
        <v>06401037</v>
      </c>
      <c r="J331" s="195">
        <v>0</v>
      </c>
    </row>
    <row r="332" spans="1:10" x14ac:dyDescent="0.2">
      <c r="A332" s="192" t="s">
        <v>59</v>
      </c>
      <c r="B332" s="192" t="s">
        <v>291</v>
      </c>
      <c r="C332" s="193" t="s">
        <v>152</v>
      </c>
      <c r="D332" s="192" t="s">
        <v>151</v>
      </c>
      <c r="E332" s="192" t="s">
        <v>1228</v>
      </c>
      <c r="F332" s="192" t="s">
        <v>1229</v>
      </c>
      <c r="G332" s="199" t="s">
        <v>1227</v>
      </c>
      <c r="H332" s="193" t="str">
        <f t="shared" si="34"/>
        <v>NISSANKICKS</v>
      </c>
      <c r="I332" s="199" t="s">
        <v>1227</v>
      </c>
      <c r="J332" s="195">
        <v>0</v>
      </c>
    </row>
    <row r="333" spans="1:10" x14ac:dyDescent="0.2">
      <c r="A333" s="192" t="s">
        <v>59</v>
      </c>
      <c r="B333" s="192" t="s">
        <v>291</v>
      </c>
      <c r="C333" s="193" t="s">
        <v>152</v>
      </c>
      <c r="D333" s="192" t="s">
        <v>151</v>
      </c>
      <c r="E333" s="192" t="s">
        <v>614</v>
      </c>
      <c r="F333" s="192" t="s">
        <v>513</v>
      </c>
      <c r="G333" s="165" t="s">
        <v>1059</v>
      </c>
      <c r="H333" s="193" t="str">
        <f t="shared" si="34"/>
        <v>NISSANXTRAIL</v>
      </c>
      <c r="I333" s="165" t="str">
        <f t="shared" si="35"/>
        <v>06402070</v>
      </c>
      <c r="J333" s="195">
        <v>0</v>
      </c>
    </row>
    <row r="334" spans="1:10" hidden="1" x14ac:dyDescent="0.2">
      <c r="A334" s="192" t="s">
        <v>63</v>
      </c>
      <c r="B334" s="192" t="s">
        <v>509</v>
      </c>
      <c r="C334" s="193" t="s">
        <v>68</v>
      </c>
      <c r="D334" s="192" t="s">
        <v>86</v>
      </c>
      <c r="E334" s="192" t="s">
        <v>310</v>
      </c>
      <c r="F334" s="192" t="s">
        <v>330</v>
      </c>
      <c r="G334" s="165" t="s">
        <v>1060</v>
      </c>
      <c r="H334" s="193" t="str">
        <f t="shared" si="34"/>
        <v>PEUGEOT107</v>
      </c>
      <c r="I334" s="165" t="str">
        <f t="shared" si="35"/>
        <v>06801022</v>
      </c>
      <c r="J334" s="195">
        <v>0</v>
      </c>
    </row>
    <row r="335" spans="1:10" hidden="1" x14ac:dyDescent="0.2">
      <c r="A335" s="192" t="s">
        <v>63</v>
      </c>
      <c r="B335" s="192" t="s">
        <v>509</v>
      </c>
      <c r="C335" s="193" t="s">
        <v>68</v>
      </c>
      <c r="D335" s="192" t="s">
        <v>86</v>
      </c>
      <c r="E335" s="192" t="s">
        <v>615</v>
      </c>
      <c r="F335" s="192" t="s">
        <v>199</v>
      </c>
      <c r="G335" s="165" t="s">
        <v>1061</v>
      </c>
      <c r="H335" s="193" t="str">
        <f t="shared" ref="H335:H400" si="38">CONCATENATE(A335,E335)</f>
        <v>PEUGEOT205</v>
      </c>
      <c r="I335" s="165" t="str">
        <f t="shared" ref="I335:I400" si="39">CONCATENATE(B335,D335,F335)</f>
        <v>06801001</v>
      </c>
      <c r="J335" s="195">
        <v>0</v>
      </c>
    </row>
    <row r="336" spans="1:10" hidden="1" x14ac:dyDescent="0.2">
      <c r="A336" s="192" t="s">
        <v>63</v>
      </c>
      <c r="B336" s="192" t="s">
        <v>509</v>
      </c>
      <c r="C336" s="193" t="s">
        <v>68</v>
      </c>
      <c r="D336" s="192" t="s">
        <v>86</v>
      </c>
      <c r="E336" s="192" t="s">
        <v>616</v>
      </c>
      <c r="F336" s="192" t="s">
        <v>165</v>
      </c>
      <c r="G336" s="165" t="s">
        <v>1062</v>
      </c>
      <c r="H336" s="193" t="str">
        <f t="shared" si="38"/>
        <v>PEUGEOT206</v>
      </c>
      <c r="I336" s="165" t="str">
        <f t="shared" si="39"/>
        <v>06801002</v>
      </c>
      <c r="J336" s="195">
        <v>0</v>
      </c>
    </row>
    <row r="337" spans="1:10" hidden="1" x14ac:dyDescent="0.2">
      <c r="A337" s="192" t="s">
        <v>63</v>
      </c>
      <c r="B337" s="192" t="s">
        <v>509</v>
      </c>
      <c r="C337" s="193" t="s">
        <v>68</v>
      </c>
      <c r="D337" s="192" t="s">
        <v>86</v>
      </c>
      <c r="E337" s="192" t="s">
        <v>617</v>
      </c>
      <c r="F337" s="192" t="s">
        <v>167</v>
      </c>
      <c r="G337" s="165" t="s">
        <v>1063</v>
      </c>
      <c r="H337" s="193" t="str">
        <f t="shared" si="38"/>
        <v>PEUGEOT207</v>
      </c>
      <c r="I337" s="165" t="str">
        <f t="shared" si="39"/>
        <v>06801003</v>
      </c>
      <c r="J337" s="195">
        <v>0</v>
      </c>
    </row>
    <row r="338" spans="1:10" hidden="1" x14ac:dyDescent="0.2">
      <c r="A338" s="192" t="s">
        <v>63</v>
      </c>
      <c r="B338" s="192" t="s">
        <v>509</v>
      </c>
      <c r="C338" s="193" t="s">
        <v>68</v>
      </c>
      <c r="D338" s="192" t="s">
        <v>86</v>
      </c>
      <c r="E338" s="192" t="s">
        <v>618</v>
      </c>
      <c r="F338" s="192" t="s">
        <v>171</v>
      </c>
      <c r="G338" s="165" t="s">
        <v>1064</v>
      </c>
      <c r="H338" s="193" t="str">
        <f t="shared" si="38"/>
        <v>PEUGEOT3008</v>
      </c>
      <c r="I338" s="165" t="str">
        <f t="shared" si="39"/>
        <v>06801004</v>
      </c>
      <c r="J338" s="195">
        <v>0</v>
      </c>
    </row>
    <row r="339" spans="1:10" hidden="1" x14ac:dyDescent="0.2">
      <c r="A339" s="192" t="s">
        <v>63</v>
      </c>
      <c r="B339" s="192" t="s">
        <v>509</v>
      </c>
      <c r="C339" s="193" t="s">
        <v>68</v>
      </c>
      <c r="D339" s="192" t="s">
        <v>86</v>
      </c>
      <c r="E339" s="192" t="s">
        <v>619</v>
      </c>
      <c r="F339" s="192" t="s">
        <v>173</v>
      </c>
      <c r="G339" s="165" t="s">
        <v>1065</v>
      </c>
      <c r="H339" s="193" t="str">
        <f t="shared" si="38"/>
        <v>PEUGEOT306</v>
      </c>
      <c r="I339" s="165" t="str">
        <f t="shared" si="39"/>
        <v>06801005</v>
      </c>
      <c r="J339" s="195">
        <v>0</v>
      </c>
    </row>
    <row r="340" spans="1:10" hidden="1" x14ac:dyDescent="0.2">
      <c r="A340" s="192" t="s">
        <v>63</v>
      </c>
      <c r="B340" s="192" t="s">
        <v>509</v>
      </c>
      <c r="C340" s="193" t="s">
        <v>68</v>
      </c>
      <c r="D340" s="192" t="s">
        <v>86</v>
      </c>
      <c r="E340" s="192" t="s">
        <v>620</v>
      </c>
      <c r="F340" s="192" t="s">
        <v>180</v>
      </c>
      <c r="G340" s="165" t="s">
        <v>1066</v>
      </c>
      <c r="H340" s="193" t="str">
        <f t="shared" si="38"/>
        <v>PEUGEOT307</v>
      </c>
      <c r="I340" s="165" t="str">
        <f t="shared" si="39"/>
        <v>06801006</v>
      </c>
      <c r="J340" s="195">
        <v>0</v>
      </c>
    </row>
    <row r="341" spans="1:10" hidden="1" x14ac:dyDescent="0.2">
      <c r="A341" s="192" t="s">
        <v>63</v>
      </c>
      <c r="B341" s="192" t="s">
        <v>509</v>
      </c>
      <c r="C341" s="193" t="s">
        <v>68</v>
      </c>
      <c r="D341" s="192" t="s">
        <v>86</v>
      </c>
      <c r="E341" s="192" t="s">
        <v>621</v>
      </c>
      <c r="F341" s="192" t="s">
        <v>179</v>
      </c>
      <c r="G341" s="165" t="s">
        <v>1067</v>
      </c>
      <c r="H341" s="193" t="str">
        <f t="shared" si="38"/>
        <v>PEUGEOT405</v>
      </c>
      <c r="I341" s="165" t="str">
        <f t="shared" si="39"/>
        <v>06801007</v>
      </c>
      <c r="J341" s="195">
        <v>0</v>
      </c>
    </row>
    <row r="342" spans="1:10" hidden="1" x14ac:dyDescent="0.2">
      <c r="A342" s="192" t="s">
        <v>63</v>
      </c>
      <c r="B342" s="192" t="s">
        <v>509</v>
      </c>
      <c r="C342" s="193" t="s">
        <v>68</v>
      </c>
      <c r="D342" s="192" t="s">
        <v>86</v>
      </c>
      <c r="E342" s="192" t="s">
        <v>622</v>
      </c>
      <c r="F342" s="192" t="s">
        <v>175</v>
      </c>
      <c r="G342" s="165" t="s">
        <v>1068</v>
      </c>
      <c r="H342" s="193" t="str">
        <f t="shared" si="38"/>
        <v>PEUGEOT406</v>
      </c>
      <c r="I342" s="165" t="str">
        <f t="shared" si="39"/>
        <v>06801008</v>
      </c>
      <c r="J342" s="195">
        <v>0</v>
      </c>
    </row>
    <row r="343" spans="1:10" hidden="1" x14ac:dyDescent="0.2">
      <c r="A343" s="192" t="s">
        <v>63</v>
      </c>
      <c r="B343" s="192" t="s">
        <v>509</v>
      </c>
      <c r="C343" s="193" t="s">
        <v>68</v>
      </c>
      <c r="D343" s="192" t="s">
        <v>86</v>
      </c>
      <c r="E343" s="192" t="s">
        <v>623</v>
      </c>
      <c r="F343" s="192" t="s">
        <v>177</v>
      </c>
      <c r="G343" s="165" t="s">
        <v>1069</v>
      </c>
      <c r="H343" s="193" t="str">
        <f t="shared" si="38"/>
        <v>PEUGEOT406ST</v>
      </c>
      <c r="I343" s="165" t="str">
        <f t="shared" si="39"/>
        <v>06801009</v>
      </c>
      <c r="J343" s="195">
        <v>0</v>
      </c>
    </row>
    <row r="344" spans="1:10" hidden="1" x14ac:dyDescent="0.2">
      <c r="A344" s="192" t="s">
        <v>63</v>
      </c>
      <c r="B344" s="192" t="s">
        <v>509</v>
      </c>
      <c r="C344" s="193" t="s">
        <v>68</v>
      </c>
      <c r="D344" s="192" t="s">
        <v>86</v>
      </c>
      <c r="E344" s="192" t="s">
        <v>624</v>
      </c>
      <c r="F344" s="192" t="s">
        <v>169</v>
      </c>
      <c r="G344" s="165" t="s">
        <v>1070</v>
      </c>
      <c r="H344" s="193" t="str">
        <f t="shared" si="38"/>
        <v>PEUGEOT406SV</v>
      </c>
      <c r="I344" s="165" t="str">
        <f t="shared" si="39"/>
        <v>06801010</v>
      </c>
      <c r="J344" s="195">
        <v>0</v>
      </c>
    </row>
    <row r="345" spans="1:10" hidden="1" x14ac:dyDescent="0.2">
      <c r="A345" s="192" t="s">
        <v>63</v>
      </c>
      <c r="B345" s="192" t="s">
        <v>509</v>
      </c>
      <c r="C345" s="193" t="s">
        <v>68</v>
      </c>
      <c r="D345" s="192" t="s">
        <v>86</v>
      </c>
      <c r="E345" s="192" t="s">
        <v>625</v>
      </c>
      <c r="F345" s="192" t="s">
        <v>210</v>
      </c>
      <c r="G345" s="165" t="s">
        <v>1071</v>
      </c>
      <c r="H345" s="193" t="str">
        <f t="shared" si="38"/>
        <v>PEUGEOT407</v>
      </c>
      <c r="I345" s="165" t="str">
        <f t="shared" si="39"/>
        <v>06801011</v>
      </c>
      <c r="J345" s="195">
        <v>0</v>
      </c>
    </row>
    <row r="346" spans="1:10" hidden="1" x14ac:dyDescent="0.2">
      <c r="A346" s="192" t="s">
        <v>63</v>
      </c>
      <c r="B346" s="192" t="s">
        <v>509</v>
      </c>
      <c r="C346" s="193" t="s">
        <v>68</v>
      </c>
      <c r="D346" s="192" t="s">
        <v>86</v>
      </c>
      <c r="E346" s="192" t="s">
        <v>626</v>
      </c>
      <c r="F346" s="192" t="s">
        <v>197</v>
      </c>
      <c r="G346" s="165" t="s">
        <v>1072</v>
      </c>
      <c r="H346" s="193" t="str">
        <f t="shared" si="38"/>
        <v>PEUGEOT505</v>
      </c>
      <c r="I346" s="165" t="str">
        <f t="shared" si="39"/>
        <v>06801013</v>
      </c>
      <c r="J346" s="195">
        <v>0</v>
      </c>
    </row>
    <row r="347" spans="1:10" hidden="1" x14ac:dyDescent="0.2">
      <c r="A347" s="192" t="s">
        <v>63</v>
      </c>
      <c r="B347" s="192" t="s">
        <v>509</v>
      </c>
      <c r="C347" s="193" t="s">
        <v>68</v>
      </c>
      <c r="D347" s="192" t="s">
        <v>86</v>
      </c>
      <c r="E347" s="192" t="s">
        <v>627</v>
      </c>
      <c r="F347" s="192" t="s">
        <v>215</v>
      </c>
      <c r="G347" s="165" t="s">
        <v>1073</v>
      </c>
      <c r="H347" s="193" t="str">
        <f t="shared" si="38"/>
        <v>PEUGEOT607</v>
      </c>
      <c r="I347" s="165" t="str">
        <f t="shared" si="39"/>
        <v>06801014</v>
      </c>
      <c r="J347" s="195">
        <v>0</v>
      </c>
    </row>
    <row r="348" spans="1:10" hidden="1" x14ac:dyDescent="0.2">
      <c r="A348" s="192" t="s">
        <v>63</v>
      </c>
      <c r="B348" s="192" t="s">
        <v>509</v>
      </c>
      <c r="C348" s="193" t="s">
        <v>152</v>
      </c>
      <c r="D348" s="192" t="s">
        <v>151</v>
      </c>
      <c r="E348" s="192" t="s">
        <v>628</v>
      </c>
      <c r="F348" s="192" t="s">
        <v>188</v>
      </c>
      <c r="G348" s="165" t="s">
        <v>1074</v>
      </c>
      <c r="H348" s="193" t="str">
        <f t="shared" si="38"/>
        <v>PEUGEOT807</v>
      </c>
      <c r="I348" s="165" t="str">
        <f t="shared" si="39"/>
        <v>06802018</v>
      </c>
      <c r="J348" s="195">
        <v>0</v>
      </c>
    </row>
    <row r="349" spans="1:10" hidden="1" x14ac:dyDescent="0.2">
      <c r="A349" s="192" t="s">
        <v>63</v>
      </c>
      <c r="B349" s="192" t="s">
        <v>509</v>
      </c>
      <c r="C349" s="193" t="s">
        <v>68</v>
      </c>
      <c r="D349" s="192" t="s">
        <v>86</v>
      </c>
      <c r="E349" s="192" t="s">
        <v>629</v>
      </c>
      <c r="F349" s="192" t="s">
        <v>217</v>
      </c>
      <c r="G349" s="165" t="s">
        <v>1075</v>
      </c>
      <c r="H349" s="193" t="str">
        <f t="shared" si="38"/>
        <v>PEUGEOTBERLINA</v>
      </c>
      <c r="I349" s="165" t="str">
        <f t="shared" si="39"/>
        <v>06801015</v>
      </c>
      <c r="J349" s="195">
        <v>0</v>
      </c>
    </row>
    <row r="350" spans="1:10" hidden="1" x14ac:dyDescent="0.2">
      <c r="A350" s="192" t="s">
        <v>63</v>
      </c>
      <c r="B350" s="192" t="s">
        <v>509</v>
      </c>
      <c r="C350" s="193" t="s">
        <v>68</v>
      </c>
      <c r="D350" s="192" t="s">
        <v>86</v>
      </c>
      <c r="E350" s="192" t="s">
        <v>527</v>
      </c>
      <c r="F350" s="192" t="s">
        <v>193</v>
      </c>
      <c r="G350" s="165" t="s">
        <v>1076</v>
      </c>
      <c r="H350" s="193" t="str">
        <f t="shared" si="38"/>
        <v>PEUGEOTGL</v>
      </c>
      <c r="I350" s="165" t="str">
        <f t="shared" si="39"/>
        <v>06801016</v>
      </c>
      <c r="J350" s="195">
        <v>0</v>
      </c>
    </row>
    <row r="351" spans="1:10" hidden="1" x14ac:dyDescent="0.2">
      <c r="A351" s="192" t="s">
        <v>63</v>
      </c>
      <c r="B351" s="192" t="s">
        <v>509</v>
      </c>
      <c r="C351" s="193" t="s">
        <v>152</v>
      </c>
      <c r="D351" s="192" t="s">
        <v>151</v>
      </c>
      <c r="E351" s="192" t="s">
        <v>630</v>
      </c>
      <c r="F351" s="192" t="s">
        <v>191</v>
      </c>
      <c r="G351" s="165" t="s">
        <v>1077</v>
      </c>
      <c r="H351" s="193" t="str">
        <f t="shared" si="38"/>
        <v>PEUGEOTPARTNER</v>
      </c>
      <c r="I351" s="165" t="str">
        <f t="shared" si="39"/>
        <v>06802019</v>
      </c>
      <c r="J351" s="195">
        <v>0</v>
      </c>
    </row>
    <row r="352" spans="1:10" hidden="1" x14ac:dyDescent="0.2">
      <c r="A352" s="192" t="s">
        <v>67</v>
      </c>
      <c r="B352" s="192" t="s">
        <v>344</v>
      </c>
      <c r="C352" s="193" t="s">
        <v>152</v>
      </c>
      <c r="D352" s="192" t="s">
        <v>151</v>
      </c>
      <c r="E352" s="192" t="s">
        <v>631</v>
      </c>
      <c r="F352" s="192" t="s">
        <v>212</v>
      </c>
      <c r="G352" s="165" t="s">
        <v>1078</v>
      </c>
      <c r="H352" s="193" t="str">
        <f t="shared" si="38"/>
        <v>PORSCHECAYENNE</v>
      </c>
      <c r="I352" s="165" t="str">
        <f t="shared" si="39"/>
        <v>07802012</v>
      </c>
      <c r="J352" s="195">
        <v>-0.04</v>
      </c>
    </row>
    <row r="353" spans="1:10" hidden="1" x14ac:dyDescent="0.2">
      <c r="A353" s="192" t="s">
        <v>67</v>
      </c>
      <c r="B353" s="192" t="s">
        <v>344</v>
      </c>
      <c r="C353" s="193" t="s">
        <v>152</v>
      </c>
      <c r="D353" s="192" t="s">
        <v>151</v>
      </c>
      <c r="E353" s="192" t="s">
        <v>632</v>
      </c>
      <c r="F353" s="192" t="s">
        <v>217</v>
      </c>
      <c r="G353" s="165" t="s">
        <v>1079</v>
      </c>
      <c r="H353" s="193" t="str">
        <f t="shared" si="38"/>
        <v>PORSCHEMACAN</v>
      </c>
      <c r="I353" s="165" t="str">
        <f t="shared" si="39"/>
        <v>07802015</v>
      </c>
      <c r="J353" s="195">
        <v>0</v>
      </c>
    </row>
    <row r="354" spans="1:10" hidden="1" x14ac:dyDescent="0.2">
      <c r="A354" s="192" t="s">
        <v>67</v>
      </c>
      <c r="B354" s="192" t="s">
        <v>344</v>
      </c>
      <c r="C354" s="193" t="s">
        <v>68</v>
      </c>
      <c r="D354" s="192" t="s">
        <v>86</v>
      </c>
      <c r="E354" s="192" t="s">
        <v>633</v>
      </c>
      <c r="F354" s="192" t="s">
        <v>210</v>
      </c>
      <c r="G354" s="165" t="s">
        <v>1080</v>
      </c>
      <c r="H354" s="193" t="str">
        <f t="shared" si="38"/>
        <v>PORSCHEPANAMERA</v>
      </c>
      <c r="I354" s="165" t="str">
        <f t="shared" si="39"/>
        <v>07801011</v>
      </c>
      <c r="J354" s="195">
        <v>-7.0000000000000007E-2</v>
      </c>
    </row>
    <row r="355" spans="1:10" hidden="1" x14ac:dyDescent="0.2">
      <c r="A355" s="192" t="s">
        <v>69</v>
      </c>
      <c r="B355" s="192" t="s">
        <v>348</v>
      </c>
      <c r="C355" s="193" t="s">
        <v>68</v>
      </c>
      <c r="D355" s="192" t="s">
        <v>86</v>
      </c>
      <c r="E355" s="192" t="s">
        <v>634</v>
      </c>
      <c r="F355" s="192" t="s">
        <v>165</v>
      </c>
      <c r="G355" s="165" t="s">
        <v>1081</v>
      </c>
      <c r="H355" s="193" t="str">
        <f t="shared" si="38"/>
        <v>RENAULTCLIO</v>
      </c>
      <c r="I355" s="165" t="str">
        <f t="shared" si="39"/>
        <v>08001002</v>
      </c>
      <c r="J355" s="195">
        <v>0</v>
      </c>
    </row>
    <row r="356" spans="1:10" hidden="1" x14ac:dyDescent="0.2">
      <c r="A356" s="192" t="s">
        <v>69</v>
      </c>
      <c r="B356" s="192" t="s">
        <v>348</v>
      </c>
      <c r="C356" s="193" t="s">
        <v>152</v>
      </c>
      <c r="D356" s="192" t="s">
        <v>151</v>
      </c>
      <c r="E356" s="192" t="s">
        <v>635</v>
      </c>
      <c r="F356" s="192" t="s">
        <v>215</v>
      </c>
      <c r="G356" s="165" t="s">
        <v>1082</v>
      </c>
      <c r="H356" s="193" t="str">
        <f t="shared" si="38"/>
        <v>RENAULTDUSTER</v>
      </c>
      <c r="I356" s="165" t="str">
        <f t="shared" si="39"/>
        <v>08002014</v>
      </c>
      <c r="J356" s="195">
        <v>0.04</v>
      </c>
    </row>
    <row r="357" spans="1:10" hidden="1" x14ac:dyDescent="0.2">
      <c r="A357" s="192" t="s">
        <v>69</v>
      </c>
      <c r="B357" s="192" t="s">
        <v>348</v>
      </c>
      <c r="C357" s="193" t="s">
        <v>152</v>
      </c>
      <c r="D357" s="192" t="s">
        <v>151</v>
      </c>
      <c r="E357" s="192" t="s">
        <v>636</v>
      </c>
      <c r="F357" s="192" t="s">
        <v>210</v>
      </c>
      <c r="G357" s="165" t="s">
        <v>1083</v>
      </c>
      <c r="H357" s="193" t="str">
        <f t="shared" si="38"/>
        <v>RENAULTESPACE</v>
      </c>
      <c r="I357" s="165" t="str">
        <f t="shared" si="39"/>
        <v>08002011</v>
      </c>
      <c r="J357" s="195">
        <v>0</v>
      </c>
    </row>
    <row r="358" spans="1:10" hidden="1" x14ac:dyDescent="0.2">
      <c r="A358" s="192" t="s">
        <v>69</v>
      </c>
      <c r="B358" s="192" t="s">
        <v>348</v>
      </c>
      <c r="C358" s="193" t="s">
        <v>68</v>
      </c>
      <c r="D358" s="192" t="s">
        <v>86</v>
      </c>
      <c r="E358" s="192" t="s">
        <v>637</v>
      </c>
      <c r="F358" s="192" t="s">
        <v>188</v>
      </c>
      <c r="G358" s="165" t="s">
        <v>1084</v>
      </c>
      <c r="H358" s="193" t="str">
        <f t="shared" si="38"/>
        <v>RENAULTFLUENCE</v>
      </c>
      <c r="I358" s="165" t="str">
        <f t="shared" si="39"/>
        <v>08001018</v>
      </c>
      <c r="J358" s="195">
        <v>0</v>
      </c>
    </row>
    <row r="359" spans="1:10" hidden="1" x14ac:dyDescent="0.2">
      <c r="A359" s="192" t="s">
        <v>69</v>
      </c>
      <c r="B359" s="192" t="s">
        <v>348</v>
      </c>
      <c r="C359" s="193" t="s">
        <v>152</v>
      </c>
      <c r="D359" s="192" t="s">
        <v>151</v>
      </c>
      <c r="E359" s="192" t="s">
        <v>638</v>
      </c>
      <c r="F359" s="192" t="s">
        <v>191</v>
      </c>
      <c r="G359" s="165" t="s">
        <v>1085</v>
      </c>
      <c r="H359" s="193" t="str">
        <f t="shared" si="38"/>
        <v>RENAULTKOLEOS</v>
      </c>
      <c r="I359" s="165" t="str">
        <f t="shared" si="39"/>
        <v>08002019</v>
      </c>
      <c r="J359" s="195">
        <v>0</v>
      </c>
    </row>
    <row r="360" spans="1:10" hidden="1" x14ac:dyDescent="0.2">
      <c r="A360" s="192" t="s">
        <v>69</v>
      </c>
      <c r="B360" s="192" t="s">
        <v>348</v>
      </c>
      <c r="C360" s="193" t="s">
        <v>68</v>
      </c>
      <c r="D360" s="192" t="s">
        <v>86</v>
      </c>
      <c r="E360" s="192" t="s">
        <v>639</v>
      </c>
      <c r="F360" s="192" t="s">
        <v>167</v>
      </c>
      <c r="G360" s="165" t="s">
        <v>1086</v>
      </c>
      <c r="H360" s="193" t="str">
        <f t="shared" si="38"/>
        <v>RENAULTLAGUNA</v>
      </c>
      <c r="I360" s="165" t="str">
        <f t="shared" si="39"/>
        <v>08001003</v>
      </c>
      <c r="J360" s="195">
        <v>0</v>
      </c>
    </row>
    <row r="361" spans="1:10" hidden="1" x14ac:dyDescent="0.2">
      <c r="A361" s="192" t="s">
        <v>69</v>
      </c>
      <c r="B361" s="192" t="s">
        <v>348</v>
      </c>
      <c r="C361" s="193" t="s">
        <v>152</v>
      </c>
      <c r="D361" s="192" t="s">
        <v>151</v>
      </c>
      <c r="E361" s="192" t="s">
        <v>640</v>
      </c>
      <c r="F361" s="192" t="s">
        <v>182</v>
      </c>
      <c r="G361" s="165" t="s">
        <v>1087</v>
      </c>
      <c r="H361" s="193" t="str">
        <f t="shared" si="38"/>
        <v>RENAULTLOGAN</v>
      </c>
      <c r="I361" s="165" t="str">
        <f t="shared" si="39"/>
        <v>08002020</v>
      </c>
      <c r="J361" s="195">
        <v>0</v>
      </c>
    </row>
    <row r="362" spans="1:10" hidden="1" x14ac:dyDescent="0.2">
      <c r="A362" s="192" t="s">
        <v>69</v>
      </c>
      <c r="B362" s="192" t="s">
        <v>348</v>
      </c>
      <c r="C362" s="193" t="s">
        <v>68</v>
      </c>
      <c r="D362" s="192" t="s">
        <v>86</v>
      </c>
      <c r="E362" s="192" t="s">
        <v>641</v>
      </c>
      <c r="F362" s="192" t="s">
        <v>171</v>
      </c>
      <c r="G362" s="165" t="s">
        <v>1088</v>
      </c>
      <c r="H362" s="193" t="str">
        <f t="shared" si="38"/>
        <v>RENAULTMEGANE</v>
      </c>
      <c r="I362" s="165" t="str">
        <f t="shared" si="39"/>
        <v>08001004</v>
      </c>
      <c r="J362" s="195">
        <v>0</v>
      </c>
    </row>
    <row r="363" spans="1:10" hidden="1" x14ac:dyDescent="0.2">
      <c r="A363" s="192" t="s">
        <v>69</v>
      </c>
      <c r="B363" s="192" t="s">
        <v>348</v>
      </c>
      <c r="C363" s="193" t="s">
        <v>68</v>
      </c>
      <c r="D363" s="192" t="s">
        <v>86</v>
      </c>
      <c r="E363" s="192" t="s">
        <v>642</v>
      </c>
      <c r="F363" s="192" t="s">
        <v>212</v>
      </c>
      <c r="G363" s="165" t="s">
        <v>1089</v>
      </c>
      <c r="H363" s="193" t="str">
        <f t="shared" si="38"/>
        <v>RENAULTSANDERO</v>
      </c>
      <c r="I363" s="165" t="str">
        <f t="shared" si="39"/>
        <v>08001012</v>
      </c>
      <c r="J363" s="195">
        <v>0</v>
      </c>
    </row>
    <row r="364" spans="1:10" hidden="1" x14ac:dyDescent="0.2">
      <c r="A364" s="192" t="s">
        <v>69</v>
      </c>
      <c r="B364" s="192" t="s">
        <v>348</v>
      </c>
      <c r="C364" s="193" t="s">
        <v>152</v>
      </c>
      <c r="D364" s="192" t="s">
        <v>151</v>
      </c>
      <c r="E364" s="192" t="s">
        <v>642</v>
      </c>
      <c r="F364" s="192" t="s">
        <v>212</v>
      </c>
      <c r="G364" s="165" t="s">
        <v>1090</v>
      </c>
      <c r="H364" s="193" t="str">
        <f t="shared" si="38"/>
        <v>RENAULTSANDERO</v>
      </c>
      <c r="I364" s="165" t="str">
        <f t="shared" si="39"/>
        <v>08002012</v>
      </c>
      <c r="J364" s="195">
        <v>0</v>
      </c>
    </row>
    <row r="365" spans="1:10" hidden="1" x14ac:dyDescent="0.2">
      <c r="A365" s="192" t="s">
        <v>69</v>
      </c>
      <c r="B365" s="192" t="s">
        <v>348</v>
      </c>
      <c r="C365" s="193" t="s">
        <v>152</v>
      </c>
      <c r="D365" s="192" t="s">
        <v>151</v>
      </c>
      <c r="E365" s="192" t="s">
        <v>643</v>
      </c>
      <c r="F365" s="192" t="s">
        <v>197</v>
      </c>
      <c r="G365" s="165" t="s">
        <v>1091</v>
      </c>
      <c r="H365" s="193" t="str">
        <f t="shared" si="38"/>
        <v>RENAULTSCENIC</v>
      </c>
      <c r="I365" s="165" t="str">
        <f t="shared" si="39"/>
        <v>08002013</v>
      </c>
      <c r="J365" s="195">
        <v>0</v>
      </c>
    </row>
    <row r="366" spans="1:10" hidden="1" x14ac:dyDescent="0.2">
      <c r="A366" s="192" t="s">
        <v>69</v>
      </c>
      <c r="B366" s="192" t="s">
        <v>348</v>
      </c>
      <c r="C366" s="193" t="s">
        <v>68</v>
      </c>
      <c r="D366" s="192" t="s">
        <v>86</v>
      </c>
      <c r="E366" s="192" t="s">
        <v>644</v>
      </c>
      <c r="F366" s="192" t="s">
        <v>197</v>
      </c>
      <c r="G366" s="165" t="s">
        <v>1092</v>
      </c>
      <c r="H366" s="193" t="str">
        <f t="shared" si="38"/>
        <v>RENAULTSTEPWAY</v>
      </c>
      <c r="I366" s="165" t="str">
        <f t="shared" si="39"/>
        <v>08001013</v>
      </c>
      <c r="J366" s="195">
        <v>0</v>
      </c>
    </row>
    <row r="367" spans="1:10" hidden="1" x14ac:dyDescent="0.2">
      <c r="A367" s="192" t="s">
        <v>645</v>
      </c>
      <c r="B367" s="192" t="s">
        <v>365</v>
      </c>
      <c r="C367" s="193" t="s">
        <v>68</v>
      </c>
      <c r="D367" s="192" t="s">
        <v>86</v>
      </c>
      <c r="E367" s="192" t="s">
        <v>646</v>
      </c>
      <c r="F367" s="192" t="s">
        <v>199</v>
      </c>
      <c r="G367" s="165" t="s">
        <v>1093</v>
      </c>
      <c r="H367" s="193" t="str">
        <f t="shared" si="38"/>
        <v>SEATALTEA</v>
      </c>
      <c r="I367" s="165" t="str">
        <f t="shared" si="39"/>
        <v>08201001</v>
      </c>
      <c r="J367" s="195">
        <v>0</v>
      </c>
    </row>
    <row r="368" spans="1:10" hidden="1" x14ac:dyDescent="0.2">
      <c r="A368" s="192" t="s">
        <v>645</v>
      </c>
      <c r="B368" s="192" t="s">
        <v>365</v>
      </c>
      <c r="C368" s="193" t="s">
        <v>68</v>
      </c>
      <c r="D368" s="192" t="s">
        <v>86</v>
      </c>
      <c r="E368" s="192" t="s">
        <v>647</v>
      </c>
      <c r="F368" s="192" t="s">
        <v>165</v>
      </c>
      <c r="G368" s="165" t="s">
        <v>1094</v>
      </c>
      <c r="H368" s="193" t="str">
        <f t="shared" si="38"/>
        <v>SEATCORDOBA</v>
      </c>
      <c r="I368" s="165" t="str">
        <f t="shared" si="39"/>
        <v>08201002</v>
      </c>
      <c r="J368" s="195">
        <v>0</v>
      </c>
    </row>
    <row r="369" spans="1:10" hidden="1" x14ac:dyDescent="0.2">
      <c r="A369" s="192" t="s">
        <v>645</v>
      </c>
      <c r="B369" s="192" t="s">
        <v>365</v>
      </c>
      <c r="C369" s="193" t="s">
        <v>68</v>
      </c>
      <c r="D369" s="192" t="s">
        <v>86</v>
      </c>
      <c r="E369" s="192" t="s">
        <v>648</v>
      </c>
      <c r="F369" s="192" t="s">
        <v>167</v>
      </c>
      <c r="G369" s="165" t="s">
        <v>1095</v>
      </c>
      <c r="H369" s="193" t="str">
        <f t="shared" si="38"/>
        <v xml:space="preserve">SEATCUPRA </v>
      </c>
      <c r="I369" s="165" t="str">
        <f t="shared" si="39"/>
        <v>08201003</v>
      </c>
      <c r="J369" s="195">
        <v>0</v>
      </c>
    </row>
    <row r="370" spans="1:10" hidden="1" x14ac:dyDescent="0.2">
      <c r="A370" s="192" t="s">
        <v>645</v>
      </c>
      <c r="B370" s="192" t="s">
        <v>365</v>
      </c>
      <c r="C370" s="193" t="s">
        <v>68</v>
      </c>
      <c r="D370" s="192" t="s">
        <v>86</v>
      </c>
      <c r="E370" s="192" t="s">
        <v>649</v>
      </c>
      <c r="F370" s="192" t="s">
        <v>171</v>
      </c>
      <c r="G370" s="165" t="s">
        <v>1096</v>
      </c>
      <c r="H370" s="193" t="str">
        <f t="shared" si="38"/>
        <v>SEATEXEO</v>
      </c>
      <c r="I370" s="165" t="str">
        <f t="shared" si="39"/>
        <v>08201004</v>
      </c>
      <c r="J370" s="195">
        <v>0</v>
      </c>
    </row>
    <row r="371" spans="1:10" hidden="1" x14ac:dyDescent="0.2">
      <c r="A371" s="192" t="s">
        <v>645</v>
      </c>
      <c r="B371" s="192" t="s">
        <v>365</v>
      </c>
      <c r="C371" s="193" t="s">
        <v>68</v>
      </c>
      <c r="D371" s="192" t="s">
        <v>86</v>
      </c>
      <c r="E371" s="192" t="s">
        <v>650</v>
      </c>
      <c r="F371" s="192" t="s">
        <v>173</v>
      </c>
      <c r="G371" s="165" t="s">
        <v>1097</v>
      </c>
      <c r="H371" s="193" t="str">
        <f t="shared" si="38"/>
        <v xml:space="preserve">SEATFR </v>
      </c>
      <c r="I371" s="165" t="str">
        <f t="shared" si="39"/>
        <v>08201005</v>
      </c>
      <c r="J371" s="195">
        <v>0</v>
      </c>
    </row>
    <row r="372" spans="1:10" hidden="1" x14ac:dyDescent="0.2">
      <c r="A372" s="192" t="s">
        <v>645</v>
      </c>
      <c r="B372" s="192" t="s">
        <v>365</v>
      </c>
      <c r="C372" s="193" t="s">
        <v>68</v>
      </c>
      <c r="D372" s="192" t="s">
        <v>86</v>
      </c>
      <c r="E372" s="192" t="s">
        <v>651</v>
      </c>
      <c r="F372" s="192" t="s">
        <v>180</v>
      </c>
      <c r="G372" s="165" t="s">
        <v>1098</v>
      </c>
      <c r="H372" s="193" t="str">
        <f t="shared" si="38"/>
        <v>SEATIBIZA</v>
      </c>
      <c r="I372" s="165" t="str">
        <f t="shared" si="39"/>
        <v>08201006</v>
      </c>
      <c r="J372" s="195">
        <v>0</v>
      </c>
    </row>
    <row r="373" spans="1:10" hidden="1" x14ac:dyDescent="0.2">
      <c r="A373" s="192" t="s">
        <v>645</v>
      </c>
      <c r="B373" s="192" t="s">
        <v>365</v>
      </c>
      <c r="C373" s="193" t="s">
        <v>68</v>
      </c>
      <c r="D373" s="192" t="s">
        <v>86</v>
      </c>
      <c r="E373" s="192" t="s">
        <v>652</v>
      </c>
      <c r="F373" s="192" t="s">
        <v>175</v>
      </c>
      <c r="G373" s="165" t="s">
        <v>1099</v>
      </c>
      <c r="H373" s="193" t="str">
        <f t="shared" si="38"/>
        <v>SEATLEON</v>
      </c>
      <c r="I373" s="165" t="str">
        <f t="shared" si="39"/>
        <v>08201008</v>
      </c>
      <c r="J373" s="195">
        <v>0</v>
      </c>
    </row>
    <row r="374" spans="1:10" hidden="1" x14ac:dyDescent="0.2">
      <c r="A374" s="192" t="s">
        <v>645</v>
      </c>
      <c r="B374" s="192" t="s">
        <v>365</v>
      </c>
      <c r="C374" s="193" t="s">
        <v>68</v>
      </c>
      <c r="D374" s="192" t="s">
        <v>86</v>
      </c>
      <c r="E374" s="192" t="s">
        <v>653</v>
      </c>
      <c r="F374" s="192" t="s">
        <v>212</v>
      </c>
      <c r="G374" s="165" t="s">
        <v>1100</v>
      </c>
      <c r="H374" s="193" t="str">
        <f t="shared" si="38"/>
        <v>SEATNEW LEON</v>
      </c>
      <c r="I374" s="165" t="str">
        <f t="shared" si="39"/>
        <v>08201012</v>
      </c>
      <c r="J374" s="195">
        <v>0</v>
      </c>
    </row>
    <row r="375" spans="1:10" hidden="1" x14ac:dyDescent="0.2">
      <c r="A375" s="192" t="s">
        <v>645</v>
      </c>
      <c r="B375" s="192" t="s">
        <v>365</v>
      </c>
      <c r="C375" s="193" t="s">
        <v>68</v>
      </c>
      <c r="D375" s="192" t="s">
        <v>86</v>
      </c>
      <c r="E375" s="192" t="s">
        <v>654</v>
      </c>
      <c r="F375" s="192" t="s">
        <v>177</v>
      </c>
      <c r="G375" s="165" t="s">
        <v>1101</v>
      </c>
      <c r="H375" s="193" t="str">
        <f t="shared" si="38"/>
        <v>SEATTOLEDO</v>
      </c>
      <c r="I375" s="165" t="str">
        <f t="shared" si="39"/>
        <v>08201009</v>
      </c>
      <c r="J375" s="195">
        <v>0</v>
      </c>
    </row>
    <row r="376" spans="1:10" hidden="1" x14ac:dyDescent="0.2">
      <c r="A376" s="192" t="s">
        <v>655</v>
      </c>
      <c r="B376" s="192" t="s">
        <v>568</v>
      </c>
      <c r="C376" s="193" t="s">
        <v>68</v>
      </c>
      <c r="D376" s="192" t="s">
        <v>86</v>
      </c>
      <c r="E376" s="192" t="s">
        <v>656</v>
      </c>
      <c r="F376" s="192" t="s">
        <v>199</v>
      </c>
      <c r="G376" s="165" t="s">
        <v>1102</v>
      </c>
      <c r="H376" s="193" t="str">
        <f t="shared" si="38"/>
        <v>SKODAFABIA</v>
      </c>
      <c r="I376" s="165" t="str">
        <f t="shared" si="39"/>
        <v>08501001</v>
      </c>
      <c r="J376" s="195">
        <v>0</v>
      </c>
    </row>
    <row r="377" spans="1:10" hidden="1" x14ac:dyDescent="0.2">
      <c r="A377" s="192" t="s">
        <v>655</v>
      </c>
      <c r="B377" s="192" t="s">
        <v>568</v>
      </c>
      <c r="C377" s="193" t="s">
        <v>68</v>
      </c>
      <c r="D377" s="192" t="s">
        <v>86</v>
      </c>
      <c r="E377" s="192" t="s">
        <v>657</v>
      </c>
      <c r="F377" s="192" t="s">
        <v>165</v>
      </c>
      <c r="G377" s="165" t="s">
        <v>1103</v>
      </c>
      <c r="H377" s="193" t="str">
        <f t="shared" si="38"/>
        <v>SKODAFELICIA</v>
      </c>
      <c r="I377" s="165" t="str">
        <f t="shared" si="39"/>
        <v>08501002</v>
      </c>
      <c r="J377" s="195">
        <v>0</v>
      </c>
    </row>
    <row r="378" spans="1:10" hidden="1" x14ac:dyDescent="0.2">
      <c r="A378" s="192" t="s">
        <v>655</v>
      </c>
      <c r="B378" s="192" t="s">
        <v>568</v>
      </c>
      <c r="C378" s="193" t="s">
        <v>68</v>
      </c>
      <c r="D378" s="192" t="s">
        <v>86</v>
      </c>
      <c r="E378" s="192" t="s">
        <v>658</v>
      </c>
      <c r="F378" s="192" t="s">
        <v>167</v>
      </c>
      <c r="G378" s="165" t="s">
        <v>1104</v>
      </c>
      <c r="H378" s="193" t="str">
        <f t="shared" si="38"/>
        <v>SKODAOCTAVIA</v>
      </c>
      <c r="I378" s="165" t="str">
        <f t="shared" si="39"/>
        <v>08501003</v>
      </c>
      <c r="J378" s="195">
        <v>0</v>
      </c>
    </row>
    <row r="379" spans="1:10" hidden="1" x14ac:dyDescent="0.2">
      <c r="A379" s="192" t="s">
        <v>70</v>
      </c>
      <c r="B379" s="192" t="s">
        <v>659</v>
      </c>
      <c r="C379" s="193" t="s">
        <v>152</v>
      </c>
      <c r="D379" s="192" t="s">
        <v>151</v>
      </c>
      <c r="E379" s="192" t="s">
        <v>660</v>
      </c>
      <c r="F379" s="192" t="s">
        <v>191</v>
      </c>
      <c r="G379" s="165" t="s">
        <v>1105</v>
      </c>
      <c r="H379" s="193" t="str">
        <f t="shared" si="38"/>
        <v>SUBARUFORESTER</v>
      </c>
      <c r="I379" s="165" t="str">
        <f t="shared" si="39"/>
        <v>08602019</v>
      </c>
      <c r="J379" s="195">
        <v>-0.09</v>
      </c>
    </row>
    <row r="380" spans="1:10" hidden="1" x14ac:dyDescent="0.2">
      <c r="A380" s="192" t="s">
        <v>70</v>
      </c>
      <c r="B380" s="192" t="s">
        <v>659</v>
      </c>
      <c r="C380" s="193" t="s">
        <v>68</v>
      </c>
      <c r="D380" s="192" t="s">
        <v>86</v>
      </c>
      <c r="E380" s="192" t="s">
        <v>661</v>
      </c>
      <c r="F380" s="192" t="s">
        <v>197</v>
      </c>
      <c r="G380" s="165" t="s">
        <v>1106</v>
      </c>
      <c r="H380" s="193" t="str">
        <f t="shared" si="38"/>
        <v>SUBARULEGACY</v>
      </c>
      <c r="I380" s="165" t="str">
        <f t="shared" si="39"/>
        <v>08601013</v>
      </c>
      <c r="J380" s="195">
        <v>0</v>
      </c>
    </row>
    <row r="381" spans="1:10" hidden="1" x14ac:dyDescent="0.2">
      <c r="A381" s="192" t="s">
        <v>70</v>
      </c>
      <c r="B381" s="192" t="s">
        <v>659</v>
      </c>
      <c r="C381" s="193" t="s">
        <v>68</v>
      </c>
      <c r="D381" s="192" t="s">
        <v>86</v>
      </c>
      <c r="E381" s="192" t="s">
        <v>662</v>
      </c>
      <c r="F381" s="192" t="s">
        <v>215</v>
      </c>
      <c r="G381" s="165" t="s">
        <v>1107</v>
      </c>
      <c r="H381" s="193" t="str">
        <f t="shared" si="38"/>
        <v>SUBARULOYALE</v>
      </c>
      <c r="I381" s="165" t="str">
        <f t="shared" si="39"/>
        <v>08601014</v>
      </c>
      <c r="J381" s="195">
        <v>0</v>
      </c>
    </row>
    <row r="382" spans="1:10" hidden="1" x14ac:dyDescent="0.2">
      <c r="A382" s="192" t="s">
        <v>70</v>
      </c>
      <c r="B382" s="192" t="s">
        <v>659</v>
      </c>
      <c r="C382" s="193" t="s">
        <v>152</v>
      </c>
      <c r="D382" s="192" t="s">
        <v>151</v>
      </c>
      <c r="E382" s="192" t="s">
        <v>663</v>
      </c>
      <c r="F382" s="192" t="s">
        <v>223</v>
      </c>
      <c r="G382" s="165" t="s">
        <v>1108</v>
      </c>
      <c r="H382" s="193" t="str">
        <f t="shared" si="38"/>
        <v>SUBARUOUTBACK</v>
      </c>
      <c r="I382" s="165" t="str">
        <f t="shared" si="39"/>
        <v>08602021</v>
      </c>
      <c r="J382" s="195">
        <v>0</v>
      </c>
    </row>
    <row r="383" spans="1:10" hidden="1" x14ac:dyDescent="0.2">
      <c r="A383" s="192" t="s">
        <v>70</v>
      </c>
      <c r="B383" s="192" t="s">
        <v>659</v>
      </c>
      <c r="C383" s="193" t="s">
        <v>68</v>
      </c>
      <c r="D383" s="192" t="s">
        <v>86</v>
      </c>
      <c r="E383" s="192" t="s">
        <v>664</v>
      </c>
      <c r="F383" s="192" t="s">
        <v>193</v>
      </c>
      <c r="G383" s="165" t="s">
        <v>1109</v>
      </c>
      <c r="H383" s="193" t="str">
        <f t="shared" si="38"/>
        <v xml:space="preserve">SUBARUSVX </v>
      </c>
      <c r="I383" s="165" t="str">
        <f t="shared" si="39"/>
        <v>08601016</v>
      </c>
      <c r="J383" s="195">
        <v>0</v>
      </c>
    </row>
    <row r="384" spans="1:10" hidden="1" x14ac:dyDescent="0.2">
      <c r="A384" s="192" t="s">
        <v>70</v>
      </c>
      <c r="B384" s="192" t="s">
        <v>659</v>
      </c>
      <c r="C384" s="193" t="s">
        <v>152</v>
      </c>
      <c r="D384" s="192" t="s">
        <v>151</v>
      </c>
      <c r="E384" s="192" t="s">
        <v>665</v>
      </c>
      <c r="F384" s="192" t="s">
        <v>330</v>
      </c>
      <c r="G384" s="165" t="s">
        <v>1110</v>
      </c>
      <c r="H384" s="193" t="str">
        <f t="shared" si="38"/>
        <v xml:space="preserve">SUBARUTRIBECA </v>
      </c>
      <c r="I384" s="165" t="str">
        <f t="shared" si="39"/>
        <v>08602022</v>
      </c>
      <c r="J384" s="195">
        <v>0</v>
      </c>
    </row>
    <row r="385" spans="1:10" hidden="1" x14ac:dyDescent="0.2">
      <c r="A385" s="192" t="s">
        <v>70</v>
      </c>
      <c r="B385" s="192" t="s">
        <v>659</v>
      </c>
      <c r="C385" s="193" t="s">
        <v>68</v>
      </c>
      <c r="D385" s="192" t="s">
        <v>86</v>
      </c>
      <c r="E385" s="192" t="s">
        <v>666</v>
      </c>
      <c r="F385" s="192" t="s">
        <v>188</v>
      </c>
      <c r="G385" s="165" t="s">
        <v>1111</v>
      </c>
      <c r="H385" s="193" t="str">
        <f t="shared" si="38"/>
        <v xml:space="preserve">SUBARUWRX </v>
      </c>
      <c r="I385" s="165" t="str">
        <f t="shared" si="39"/>
        <v>08601018</v>
      </c>
      <c r="J385" s="195">
        <v>0</v>
      </c>
    </row>
    <row r="386" spans="1:10" hidden="1" x14ac:dyDescent="0.2">
      <c r="A386" s="192" t="s">
        <v>72</v>
      </c>
      <c r="B386" s="192" t="s">
        <v>363</v>
      </c>
      <c r="C386" s="193" t="s">
        <v>68</v>
      </c>
      <c r="D386" s="192" t="s">
        <v>86</v>
      </c>
      <c r="E386" s="192" t="s">
        <v>667</v>
      </c>
      <c r="F386" s="192" t="s">
        <v>199</v>
      </c>
      <c r="G386" s="165" t="s">
        <v>1112</v>
      </c>
      <c r="H386" s="193" t="str">
        <f t="shared" si="38"/>
        <v>SUZUKIAERIO</v>
      </c>
      <c r="I386" s="165" t="str">
        <f t="shared" si="39"/>
        <v>08801001</v>
      </c>
      <c r="J386" s="195">
        <v>0</v>
      </c>
    </row>
    <row r="387" spans="1:10" hidden="1" x14ac:dyDescent="0.2">
      <c r="A387" s="192" t="s">
        <v>72</v>
      </c>
      <c r="B387" s="192" t="s">
        <v>363</v>
      </c>
      <c r="C387" s="193" t="s">
        <v>68</v>
      </c>
      <c r="D387" s="192" t="s">
        <v>86</v>
      </c>
      <c r="E387" s="192" t="s">
        <v>668</v>
      </c>
      <c r="F387" s="192" t="s">
        <v>167</v>
      </c>
      <c r="G387" s="165" t="s">
        <v>1113</v>
      </c>
      <c r="H387" s="193" t="str">
        <f t="shared" si="38"/>
        <v>SUZUKIALTO</v>
      </c>
      <c r="I387" s="165" t="str">
        <f t="shared" si="39"/>
        <v>08801003</v>
      </c>
      <c r="J387" s="195">
        <v>0</v>
      </c>
    </row>
    <row r="388" spans="1:10" hidden="1" x14ac:dyDescent="0.2">
      <c r="A388" s="192" t="s">
        <v>72</v>
      </c>
      <c r="B388" s="192" t="s">
        <v>363</v>
      </c>
      <c r="C388" s="193" t="s">
        <v>152</v>
      </c>
      <c r="D388" s="192" t="s">
        <v>151</v>
      </c>
      <c r="E388" s="192" t="s">
        <v>669</v>
      </c>
      <c r="F388" s="192" t="s">
        <v>528</v>
      </c>
      <c r="G388" s="165" t="s">
        <v>1114</v>
      </c>
      <c r="H388" s="193" t="str">
        <f t="shared" si="38"/>
        <v>SUZUKIAPV</v>
      </c>
      <c r="I388" s="165" t="str">
        <f t="shared" si="39"/>
        <v>08802119</v>
      </c>
      <c r="J388" s="195">
        <v>0</v>
      </c>
    </row>
    <row r="389" spans="1:10" hidden="1" x14ac:dyDescent="0.2">
      <c r="A389" s="192" t="s">
        <v>72</v>
      </c>
      <c r="B389" s="192" t="s">
        <v>363</v>
      </c>
      <c r="C389" s="193" t="s">
        <v>68</v>
      </c>
      <c r="D389" s="192" t="s">
        <v>86</v>
      </c>
      <c r="E389" s="192" t="s">
        <v>1230</v>
      </c>
      <c r="F389" s="192" t="s">
        <v>169</v>
      </c>
      <c r="G389" s="199" t="s">
        <v>1231</v>
      </c>
      <c r="H389" s="193" t="str">
        <f t="shared" si="38"/>
        <v>SUZUKIBALENO</v>
      </c>
      <c r="I389" s="165" t="str">
        <f t="shared" si="39"/>
        <v>08801010</v>
      </c>
      <c r="J389" s="195">
        <v>0</v>
      </c>
    </row>
    <row r="390" spans="1:10" hidden="1" x14ac:dyDescent="0.2">
      <c r="A390" s="192" t="s">
        <v>72</v>
      </c>
      <c r="B390" s="192" t="s">
        <v>363</v>
      </c>
      <c r="C390" s="193" t="s">
        <v>68</v>
      </c>
      <c r="D390" s="192" t="s">
        <v>86</v>
      </c>
      <c r="E390" s="192" t="s">
        <v>670</v>
      </c>
      <c r="F390" s="192" t="s">
        <v>173</v>
      </c>
      <c r="G390" s="165" t="s">
        <v>1115</v>
      </c>
      <c r="H390" s="193" t="str">
        <f t="shared" si="38"/>
        <v>SUZUKICELERIO</v>
      </c>
      <c r="I390" s="165" t="str">
        <f t="shared" si="39"/>
        <v>08801005</v>
      </c>
      <c r="J390" s="195">
        <v>-0.09</v>
      </c>
    </row>
    <row r="391" spans="1:10" hidden="1" x14ac:dyDescent="0.2">
      <c r="A391" s="192" t="s">
        <v>72</v>
      </c>
      <c r="B391" s="192" t="s">
        <v>363</v>
      </c>
      <c r="C391" s="193" t="s">
        <v>68</v>
      </c>
      <c r="D391" s="192" t="s">
        <v>86</v>
      </c>
      <c r="E391" s="192" t="s">
        <v>671</v>
      </c>
      <c r="F391" s="192" t="s">
        <v>672</v>
      </c>
      <c r="G391" s="165" t="s">
        <v>1116</v>
      </c>
      <c r="H391" s="193" t="str">
        <f t="shared" si="38"/>
        <v>SUZUKICIAZ</v>
      </c>
      <c r="I391" s="165" t="str">
        <f t="shared" si="39"/>
        <v>08801131</v>
      </c>
      <c r="J391" s="195">
        <v>0</v>
      </c>
    </row>
    <row r="392" spans="1:10" hidden="1" x14ac:dyDescent="0.2">
      <c r="A392" s="192" t="s">
        <v>72</v>
      </c>
      <c r="B392" s="192" t="s">
        <v>363</v>
      </c>
      <c r="C392" s="193" t="s">
        <v>68</v>
      </c>
      <c r="D392" s="192" t="s">
        <v>86</v>
      </c>
      <c r="E392" s="192" t="s">
        <v>673</v>
      </c>
      <c r="F392" s="192" t="s">
        <v>598</v>
      </c>
      <c r="G392" s="165" t="s">
        <v>1117</v>
      </c>
      <c r="H392" s="193" t="str">
        <f t="shared" si="38"/>
        <v>SUZUKIERTIGA</v>
      </c>
      <c r="I392" s="165" t="str">
        <f t="shared" si="39"/>
        <v>08801132</v>
      </c>
      <c r="J392" s="195">
        <v>0</v>
      </c>
    </row>
    <row r="393" spans="1:10" hidden="1" x14ac:dyDescent="0.2">
      <c r="A393" s="192" t="s">
        <v>72</v>
      </c>
      <c r="B393" s="192" t="s">
        <v>363</v>
      </c>
      <c r="C393" s="193" t="s">
        <v>152</v>
      </c>
      <c r="D393" s="192" t="s">
        <v>151</v>
      </c>
      <c r="E393" s="192" t="s">
        <v>674</v>
      </c>
      <c r="F393" s="192" t="s">
        <v>237</v>
      </c>
      <c r="G393" s="165" t="s">
        <v>1118</v>
      </c>
      <c r="H393" s="193" t="str">
        <f t="shared" si="38"/>
        <v>SUZUKIGRAND VITARA</v>
      </c>
      <c r="I393" s="165" t="str">
        <f t="shared" si="39"/>
        <v>08802028</v>
      </c>
      <c r="J393" s="195">
        <v>-0.02</v>
      </c>
    </row>
    <row r="394" spans="1:10" hidden="1" x14ac:dyDescent="0.2">
      <c r="A394" s="192" t="s">
        <v>72</v>
      </c>
      <c r="B394" s="192" t="s">
        <v>363</v>
      </c>
      <c r="C394" s="193" t="s">
        <v>152</v>
      </c>
      <c r="D394" s="192" t="s">
        <v>151</v>
      </c>
      <c r="E394" s="192" t="s">
        <v>675</v>
      </c>
      <c r="F394" s="192" t="s">
        <v>241</v>
      </c>
      <c r="G394" s="165" t="s">
        <v>1119</v>
      </c>
      <c r="H394" s="193" t="str">
        <f t="shared" si="38"/>
        <v>SUZUKIJIMNY</v>
      </c>
      <c r="I394" s="165" t="str">
        <f t="shared" si="39"/>
        <v>08802030</v>
      </c>
      <c r="J394" s="195">
        <v>0</v>
      </c>
    </row>
    <row r="395" spans="1:10" hidden="1" x14ac:dyDescent="0.2">
      <c r="A395" s="192" t="s">
        <v>72</v>
      </c>
      <c r="B395" s="192" t="s">
        <v>363</v>
      </c>
      <c r="C395" s="193" t="s">
        <v>68</v>
      </c>
      <c r="D395" s="192" t="s">
        <v>86</v>
      </c>
      <c r="E395" s="192" t="s">
        <v>676</v>
      </c>
      <c r="F395" s="192" t="s">
        <v>553</v>
      </c>
      <c r="G395" s="165" t="s">
        <v>1120</v>
      </c>
      <c r="H395" s="193" t="str">
        <f t="shared" si="38"/>
        <v>SUZUKIKIZASHI</v>
      </c>
      <c r="I395" s="165" t="str">
        <f t="shared" si="39"/>
        <v>08801129</v>
      </c>
      <c r="J395" s="195">
        <v>0</v>
      </c>
    </row>
    <row r="396" spans="1:10" hidden="1" x14ac:dyDescent="0.2">
      <c r="A396" s="192" t="s">
        <v>72</v>
      </c>
      <c r="B396" s="192" t="s">
        <v>363</v>
      </c>
      <c r="C396" s="193" t="s">
        <v>68</v>
      </c>
      <c r="D396" s="192" t="s">
        <v>86</v>
      </c>
      <c r="E396" s="192" t="s">
        <v>677</v>
      </c>
      <c r="F396" s="192" t="s">
        <v>167</v>
      </c>
      <c r="G396" s="165" t="s">
        <v>1113</v>
      </c>
      <c r="H396" s="193" t="str">
        <f t="shared" si="38"/>
        <v>SUZUKINEW ALTO</v>
      </c>
      <c r="I396" s="165" t="str">
        <f t="shared" si="39"/>
        <v>08801003</v>
      </c>
      <c r="J396" s="195">
        <v>0</v>
      </c>
    </row>
    <row r="397" spans="1:10" hidden="1" x14ac:dyDescent="0.2">
      <c r="A397" s="192" t="s">
        <v>72</v>
      </c>
      <c r="B397" s="192" t="s">
        <v>363</v>
      </c>
      <c r="C397" s="193" t="s">
        <v>68</v>
      </c>
      <c r="D397" s="192" t="s">
        <v>86</v>
      </c>
      <c r="E397" s="192" t="s">
        <v>678</v>
      </c>
      <c r="F397" s="192" t="s">
        <v>223</v>
      </c>
      <c r="G397" s="165" t="s">
        <v>1121</v>
      </c>
      <c r="H397" s="193" t="str">
        <f t="shared" si="38"/>
        <v>SUZUKINEW SWIFT</v>
      </c>
      <c r="I397" s="165" t="str">
        <f t="shared" si="39"/>
        <v>08801021</v>
      </c>
      <c r="J397" s="195">
        <v>0.06</v>
      </c>
    </row>
    <row r="398" spans="1:10" hidden="1" x14ac:dyDescent="0.2">
      <c r="A398" s="192" t="s">
        <v>72</v>
      </c>
      <c r="B398" s="192" t="s">
        <v>363</v>
      </c>
      <c r="C398" s="193" t="s">
        <v>152</v>
      </c>
      <c r="D398" s="192" t="s">
        <v>151</v>
      </c>
      <c r="E398" s="192" t="s">
        <v>1208</v>
      </c>
      <c r="F398" s="192" t="s">
        <v>201</v>
      </c>
      <c r="G398" s="165" t="str">
        <f>CONCATENATE(B398,D398,F398)</f>
        <v>08802135</v>
      </c>
      <c r="H398" s="193" t="str">
        <f t="shared" si="38"/>
        <v>SUZUKIS-CROSS</v>
      </c>
      <c r="I398" s="165" t="str">
        <f t="shared" si="39"/>
        <v>08802135</v>
      </c>
      <c r="J398" s="195">
        <v>0</v>
      </c>
    </row>
    <row r="399" spans="1:10" hidden="1" x14ac:dyDescent="0.2">
      <c r="A399" s="192" t="s">
        <v>72</v>
      </c>
      <c r="B399" s="192" t="s">
        <v>363</v>
      </c>
      <c r="C399" s="193" t="s">
        <v>68</v>
      </c>
      <c r="D399" s="192" t="s">
        <v>86</v>
      </c>
      <c r="E399" s="192" t="s">
        <v>679</v>
      </c>
      <c r="F399" s="192" t="s">
        <v>223</v>
      </c>
      <c r="G399" s="165" t="s">
        <v>1121</v>
      </c>
      <c r="H399" s="193" t="str">
        <f t="shared" si="38"/>
        <v>SUZUKISWIFT</v>
      </c>
      <c r="I399" s="165" t="str">
        <f t="shared" si="39"/>
        <v>08801021</v>
      </c>
      <c r="J399" s="195">
        <v>0.06</v>
      </c>
    </row>
    <row r="400" spans="1:10" hidden="1" x14ac:dyDescent="0.2">
      <c r="A400" s="192" t="s">
        <v>72</v>
      </c>
      <c r="B400" s="192" t="s">
        <v>363</v>
      </c>
      <c r="C400" s="193" t="s">
        <v>152</v>
      </c>
      <c r="D400" s="192" t="s">
        <v>151</v>
      </c>
      <c r="E400" s="192" t="s">
        <v>680</v>
      </c>
      <c r="F400" s="192" t="s">
        <v>271</v>
      </c>
      <c r="G400" s="165" t="s">
        <v>1122</v>
      </c>
      <c r="H400" s="193" t="str">
        <f t="shared" si="38"/>
        <v>SUZUKISX4</v>
      </c>
      <c r="I400" s="165" t="str">
        <f t="shared" si="39"/>
        <v>08802041</v>
      </c>
      <c r="J400" s="195">
        <v>0.05</v>
      </c>
    </row>
    <row r="401" spans="1:10" hidden="1" x14ac:dyDescent="0.2">
      <c r="A401" s="192" t="s">
        <v>72</v>
      </c>
      <c r="B401" s="192" t="s">
        <v>363</v>
      </c>
      <c r="C401" s="193" t="s">
        <v>152</v>
      </c>
      <c r="D401" s="192" t="s">
        <v>151</v>
      </c>
      <c r="E401" s="192" t="s">
        <v>681</v>
      </c>
      <c r="F401" s="192" t="s">
        <v>273</v>
      </c>
      <c r="G401" s="165" t="s">
        <v>1123</v>
      </c>
      <c r="H401" s="193" t="str">
        <f t="shared" ref="H401:H463" si="40">CONCATENATE(A401,E401)</f>
        <v>SUZUKIVITARA</v>
      </c>
      <c r="I401" s="165" t="str">
        <f t="shared" ref="I401:I450" si="41">CONCATENATE(B401,D401,F401)</f>
        <v>08802042</v>
      </c>
      <c r="J401" s="195">
        <v>-0.02</v>
      </c>
    </row>
    <row r="402" spans="1:10" hidden="1" x14ac:dyDescent="0.2">
      <c r="A402" s="192" t="s">
        <v>74</v>
      </c>
      <c r="B402" s="192" t="s">
        <v>247</v>
      </c>
      <c r="C402" s="193" t="s">
        <v>152</v>
      </c>
      <c r="D402" s="192" t="s">
        <v>151</v>
      </c>
      <c r="E402" s="192" t="s">
        <v>682</v>
      </c>
      <c r="F402" s="192" t="s">
        <v>215</v>
      </c>
      <c r="G402" s="165" t="s">
        <v>1124</v>
      </c>
      <c r="H402" s="193" t="str">
        <f t="shared" si="40"/>
        <v>TOYOTA4RUNNER</v>
      </c>
      <c r="I402" s="165" t="str">
        <f t="shared" si="41"/>
        <v>09002014</v>
      </c>
      <c r="J402" s="195">
        <v>-0.03</v>
      </c>
    </row>
    <row r="403" spans="1:10" hidden="1" x14ac:dyDescent="0.2">
      <c r="A403" s="192" t="s">
        <v>74</v>
      </c>
      <c r="B403" s="192" t="s">
        <v>247</v>
      </c>
      <c r="C403" s="193" t="s">
        <v>68</v>
      </c>
      <c r="D403" s="192" t="s">
        <v>86</v>
      </c>
      <c r="E403" s="192" t="s">
        <v>683</v>
      </c>
      <c r="F403" s="192" t="s">
        <v>235</v>
      </c>
      <c r="G403" s="165" t="s">
        <v>1125</v>
      </c>
      <c r="H403" s="193" t="str">
        <f t="shared" si="40"/>
        <v>TOYOTACAMRY</v>
      </c>
      <c r="I403" s="165" t="str">
        <f t="shared" si="41"/>
        <v>09001027</v>
      </c>
      <c r="J403" s="195">
        <v>0</v>
      </c>
    </row>
    <row r="404" spans="1:10" hidden="1" x14ac:dyDescent="0.2">
      <c r="A404" s="192" t="s">
        <v>74</v>
      </c>
      <c r="B404" s="192" t="s">
        <v>247</v>
      </c>
      <c r="C404" s="193" t="s">
        <v>68</v>
      </c>
      <c r="D404" s="192" t="s">
        <v>86</v>
      </c>
      <c r="E404" s="192" t="s">
        <v>1242</v>
      </c>
      <c r="F404" s="192" t="s">
        <v>200</v>
      </c>
      <c r="G404" s="165">
        <v>9001120</v>
      </c>
      <c r="H404" s="193" t="str">
        <f t="shared" ref="H404" si="42">CONCATENATE(A404,E404)</f>
        <v>TOYOTAAGYA</v>
      </c>
      <c r="I404" s="165" t="str">
        <f t="shared" ref="I404" si="43">CONCATENATE(B404,D404,F404)</f>
        <v>09001120</v>
      </c>
      <c r="J404" s="195">
        <v>0</v>
      </c>
    </row>
    <row r="405" spans="1:10" hidden="1" x14ac:dyDescent="0.2">
      <c r="A405" s="192" t="s">
        <v>74</v>
      </c>
      <c r="B405" s="192" t="s">
        <v>247</v>
      </c>
      <c r="C405" s="193" t="s">
        <v>68</v>
      </c>
      <c r="D405" s="192" t="s">
        <v>86</v>
      </c>
      <c r="E405" s="192" t="s">
        <v>684</v>
      </c>
      <c r="F405" s="192" t="s">
        <v>253</v>
      </c>
      <c r="G405" s="165" t="s">
        <v>1126</v>
      </c>
      <c r="H405" s="193" t="str">
        <f t="shared" si="40"/>
        <v>TOYOTACOROLLA</v>
      </c>
      <c r="I405" s="165" t="str">
        <f t="shared" si="41"/>
        <v>09001034</v>
      </c>
      <c r="J405" s="195">
        <v>0</v>
      </c>
    </row>
    <row r="406" spans="1:10" hidden="1" x14ac:dyDescent="0.2">
      <c r="A406" s="192" t="s">
        <v>74</v>
      </c>
      <c r="B406" s="192" t="s">
        <v>247</v>
      </c>
      <c r="C406" s="193" t="s">
        <v>152</v>
      </c>
      <c r="D406" s="192" t="s">
        <v>151</v>
      </c>
      <c r="E406" s="192" t="s">
        <v>685</v>
      </c>
      <c r="F406" s="192" t="s">
        <v>285</v>
      </c>
      <c r="G406" s="165" t="s">
        <v>1127</v>
      </c>
      <c r="H406" s="193" t="str">
        <f t="shared" si="40"/>
        <v>TOYOTAFJ CRUISER</v>
      </c>
      <c r="I406" s="165" t="str">
        <f t="shared" si="41"/>
        <v>09002048</v>
      </c>
      <c r="J406" s="195">
        <v>0.02</v>
      </c>
    </row>
    <row r="407" spans="1:10" hidden="1" x14ac:dyDescent="0.2">
      <c r="A407" s="192" t="s">
        <v>74</v>
      </c>
      <c r="B407" s="192" t="s">
        <v>247</v>
      </c>
      <c r="C407" s="193" t="s">
        <v>152</v>
      </c>
      <c r="D407" s="192" t="s">
        <v>151</v>
      </c>
      <c r="E407" s="192" t="s">
        <v>686</v>
      </c>
      <c r="F407" s="192" t="s">
        <v>287</v>
      </c>
      <c r="G407" s="165" t="s">
        <v>1128</v>
      </c>
      <c r="H407" s="193" t="str">
        <f t="shared" si="40"/>
        <v>TOYOTAFORTUNER</v>
      </c>
      <c r="I407" s="165" t="str">
        <f t="shared" si="41"/>
        <v>09002049</v>
      </c>
      <c r="J407" s="195">
        <v>-0.02</v>
      </c>
    </row>
    <row r="408" spans="1:10" hidden="1" x14ac:dyDescent="0.2">
      <c r="A408" s="192" t="s">
        <v>74</v>
      </c>
      <c r="B408" s="192" t="s">
        <v>247</v>
      </c>
      <c r="C408" s="193" t="s">
        <v>152</v>
      </c>
      <c r="D408" s="192" t="s">
        <v>151</v>
      </c>
      <c r="E408" s="192" t="s">
        <v>687</v>
      </c>
      <c r="F408" s="192" t="s">
        <v>466</v>
      </c>
      <c r="G408" s="165" t="s">
        <v>1129</v>
      </c>
      <c r="H408" s="193" t="str">
        <f t="shared" si="40"/>
        <v>TOYOTAHIGHLANDER</v>
      </c>
      <c r="I408" s="165" t="str">
        <f t="shared" si="41"/>
        <v>09002056</v>
      </c>
      <c r="J408" s="195">
        <v>0</v>
      </c>
    </row>
    <row r="409" spans="1:10" hidden="1" x14ac:dyDescent="0.2">
      <c r="A409" s="192" t="s">
        <v>74</v>
      </c>
      <c r="B409" s="192" t="s">
        <v>247</v>
      </c>
      <c r="C409" s="193" t="s">
        <v>150</v>
      </c>
      <c r="D409" s="192" t="s">
        <v>149</v>
      </c>
      <c r="E409" s="192" t="s">
        <v>688</v>
      </c>
      <c r="F409" s="192" t="s">
        <v>315</v>
      </c>
      <c r="G409" s="165" t="s">
        <v>1130</v>
      </c>
      <c r="H409" s="193" t="str">
        <f t="shared" si="40"/>
        <v>TOYOTAHILUX</v>
      </c>
      <c r="I409" s="165" t="str">
        <f t="shared" si="41"/>
        <v>09005057</v>
      </c>
      <c r="J409" s="195">
        <v>-0.06</v>
      </c>
    </row>
    <row r="410" spans="1:10" hidden="1" x14ac:dyDescent="0.2">
      <c r="A410" s="192" t="s">
        <v>74</v>
      </c>
      <c r="B410" s="192" t="s">
        <v>247</v>
      </c>
      <c r="C410" s="193" t="s">
        <v>152</v>
      </c>
      <c r="D410" s="192" t="s">
        <v>151</v>
      </c>
      <c r="E410" s="192" t="s">
        <v>689</v>
      </c>
      <c r="F410" s="192" t="s">
        <v>297</v>
      </c>
      <c r="G410" s="165" t="s">
        <v>1131</v>
      </c>
      <c r="H410" s="193" t="str">
        <f t="shared" si="40"/>
        <v>TOYOTALAND CRUISER</v>
      </c>
      <c r="I410" s="165" t="str">
        <f t="shared" si="41"/>
        <v>09002066</v>
      </c>
      <c r="J410" s="195">
        <v>-0.04</v>
      </c>
    </row>
    <row r="411" spans="1:10" hidden="1" x14ac:dyDescent="0.2">
      <c r="A411" s="192" t="s">
        <v>74</v>
      </c>
      <c r="B411" s="192" t="s">
        <v>247</v>
      </c>
      <c r="C411" s="193" t="s">
        <v>152</v>
      </c>
      <c r="D411" s="192" t="s">
        <v>151</v>
      </c>
      <c r="E411" s="192" t="s">
        <v>690</v>
      </c>
      <c r="F411" s="192" t="s">
        <v>350</v>
      </c>
      <c r="G411" s="165" t="s">
        <v>1132</v>
      </c>
      <c r="H411" s="193" t="str">
        <f t="shared" si="40"/>
        <v>TOYOTAPRADO</v>
      </c>
      <c r="I411" s="165" t="str">
        <f t="shared" si="41"/>
        <v>09002084</v>
      </c>
      <c r="J411" s="195">
        <v>-7.0000000000000007E-2</v>
      </c>
    </row>
    <row r="412" spans="1:10" hidden="1" x14ac:dyDescent="0.2">
      <c r="A412" s="192" t="s">
        <v>74</v>
      </c>
      <c r="B412" s="192" t="s">
        <v>247</v>
      </c>
      <c r="C412" s="193" t="s">
        <v>68</v>
      </c>
      <c r="D412" s="192" t="s">
        <v>86</v>
      </c>
      <c r="E412" s="192" t="s">
        <v>691</v>
      </c>
      <c r="F412" s="192" t="s">
        <v>350</v>
      </c>
      <c r="G412" s="165" t="s">
        <v>1133</v>
      </c>
      <c r="H412" s="193" t="str">
        <f t="shared" si="40"/>
        <v>TOYOTAPRIUS</v>
      </c>
      <c r="I412" s="165" t="str">
        <f t="shared" si="41"/>
        <v>09001084</v>
      </c>
      <c r="J412" s="195">
        <v>0</v>
      </c>
    </row>
    <row r="413" spans="1:10" hidden="1" x14ac:dyDescent="0.2">
      <c r="A413" s="192" t="s">
        <v>74</v>
      </c>
      <c r="B413" s="192" t="s">
        <v>247</v>
      </c>
      <c r="C413" s="193" t="s">
        <v>152</v>
      </c>
      <c r="D413" s="192" t="s">
        <v>151</v>
      </c>
      <c r="E413" s="192" t="s">
        <v>692</v>
      </c>
      <c r="F413" s="192" t="s">
        <v>359</v>
      </c>
      <c r="G413" s="165" t="s">
        <v>1134</v>
      </c>
      <c r="H413" s="193" t="str">
        <f t="shared" si="40"/>
        <v>TOYOTARAV4</v>
      </c>
      <c r="I413" s="165" t="str">
        <f t="shared" si="41"/>
        <v>09002087</v>
      </c>
      <c r="J413" s="195">
        <v>0.05</v>
      </c>
    </row>
    <row r="414" spans="1:10" hidden="1" x14ac:dyDescent="0.2">
      <c r="A414" s="192" t="s">
        <v>74</v>
      </c>
      <c r="B414" s="192" t="s">
        <v>247</v>
      </c>
      <c r="C414" s="193" t="s">
        <v>152</v>
      </c>
      <c r="D414" s="192" t="s">
        <v>151</v>
      </c>
      <c r="E414" s="192" t="s">
        <v>1232</v>
      </c>
      <c r="F414" s="192" t="s">
        <v>526</v>
      </c>
      <c r="G414" s="199" t="s">
        <v>1233</v>
      </c>
      <c r="H414" s="193" t="str">
        <f t="shared" si="40"/>
        <v>TOYOTARUSH</v>
      </c>
      <c r="I414" s="165" t="str">
        <f t="shared" si="41"/>
        <v>09002118</v>
      </c>
      <c r="J414" s="195">
        <v>0</v>
      </c>
    </row>
    <row r="415" spans="1:10" hidden="1" x14ac:dyDescent="0.2">
      <c r="A415" s="192" t="s">
        <v>74</v>
      </c>
      <c r="B415" s="192" t="s">
        <v>247</v>
      </c>
      <c r="C415" s="193" t="s">
        <v>150</v>
      </c>
      <c r="D415" s="192" t="s">
        <v>149</v>
      </c>
      <c r="E415" s="192" t="s">
        <v>693</v>
      </c>
      <c r="F415" s="192" t="s">
        <v>295</v>
      </c>
      <c r="G415" s="165" t="s">
        <v>1135</v>
      </c>
      <c r="H415" s="193" t="str">
        <f t="shared" si="40"/>
        <v>TOYOTATACOMA</v>
      </c>
      <c r="I415" s="165" t="str">
        <f t="shared" si="41"/>
        <v>09005102</v>
      </c>
      <c r="J415" s="195">
        <v>0</v>
      </c>
    </row>
    <row r="416" spans="1:10" hidden="1" x14ac:dyDescent="0.2">
      <c r="A416" s="192" t="s">
        <v>74</v>
      </c>
      <c r="B416" s="192" t="s">
        <v>247</v>
      </c>
      <c r="C416" s="193" t="s">
        <v>150</v>
      </c>
      <c r="D416" s="192" t="s">
        <v>149</v>
      </c>
      <c r="E416" s="192" t="s">
        <v>694</v>
      </c>
      <c r="F416" s="192" t="s">
        <v>324</v>
      </c>
      <c r="G416" s="165" t="s">
        <v>1136</v>
      </c>
      <c r="H416" s="193" t="str">
        <f t="shared" si="40"/>
        <v>TOYOTATUNDRA</v>
      </c>
      <c r="I416" s="165" t="str">
        <f t="shared" si="41"/>
        <v>09005105</v>
      </c>
      <c r="J416" s="195">
        <v>0</v>
      </c>
    </row>
    <row r="417" spans="1:10" hidden="1" x14ac:dyDescent="0.2">
      <c r="A417" s="192" t="s">
        <v>74</v>
      </c>
      <c r="B417" s="192" t="s">
        <v>247</v>
      </c>
      <c r="C417" s="193" t="s">
        <v>152</v>
      </c>
      <c r="D417" s="192" t="s">
        <v>151</v>
      </c>
      <c r="E417" s="192" t="s">
        <v>695</v>
      </c>
      <c r="F417" s="192" t="s">
        <v>696</v>
      </c>
      <c r="G417" s="165" t="s">
        <v>1137</v>
      </c>
      <c r="H417" s="193" t="str">
        <f t="shared" si="40"/>
        <v>TOYOTAVENZA</v>
      </c>
      <c r="I417" s="165" t="str">
        <f t="shared" si="41"/>
        <v>09002108</v>
      </c>
      <c r="J417" s="195">
        <v>0</v>
      </c>
    </row>
    <row r="418" spans="1:10" hidden="1" x14ac:dyDescent="0.2">
      <c r="A418" s="192" t="s">
        <v>74</v>
      </c>
      <c r="B418" s="192" t="s">
        <v>247</v>
      </c>
      <c r="C418" s="193" t="s">
        <v>68</v>
      </c>
      <c r="D418" s="192" t="s">
        <v>86</v>
      </c>
      <c r="E418" s="192" t="s">
        <v>697</v>
      </c>
      <c r="F418" s="192" t="s">
        <v>698</v>
      </c>
      <c r="G418" s="165" t="s">
        <v>1138</v>
      </c>
      <c r="H418" s="193" t="str">
        <f t="shared" si="40"/>
        <v>TOYOTAYARIS</v>
      </c>
      <c r="I418" s="165" t="str">
        <f t="shared" si="41"/>
        <v>09001112</v>
      </c>
      <c r="J418" s="195">
        <v>0.15</v>
      </c>
    </row>
    <row r="419" spans="1:10" hidden="1" x14ac:dyDescent="0.2">
      <c r="A419" s="192" t="s">
        <v>699</v>
      </c>
      <c r="B419" s="192" t="s">
        <v>265</v>
      </c>
      <c r="C419" s="193" t="s">
        <v>150</v>
      </c>
      <c r="D419" s="192" t="s">
        <v>149</v>
      </c>
      <c r="E419" s="192" t="s">
        <v>700</v>
      </c>
      <c r="F419" s="192" t="s">
        <v>267</v>
      </c>
      <c r="G419" s="165" t="s">
        <v>1139</v>
      </c>
      <c r="H419" s="193" t="str">
        <f t="shared" si="40"/>
        <v>VOLKSWAGENAMAROK</v>
      </c>
      <c r="I419" s="165" t="str">
        <f t="shared" si="41"/>
        <v>09205039</v>
      </c>
      <c r="J419" s="195">
        <v>-0.05</v>
      </c>
    </row>
    <row r="420" spans="1:10" hidden="1" x14ac:dyDescent="0.2">
      <c r="A420" s="192" t="s">
        <v>699</v>
      </c>
      <c r="B420" s="192" t="s">
        <v>265</v>
      </c>
      <c r="C420" s="193" t="s">
        <v>68</v>
      </c>
      <c r="D420" s="192" t="s">
        <v>86</v>
      </c>
      <c r="E420" s="192" t="s">
        <v>701</v>
      </c>
      <c r="F420" s="192" t="s">
        <v>180</v>
      </c>
      <c r="G420" s="165" t="s">
        <v>1140</v>
      </c>
      <c r="H420" s="193" t="str">
        <f t="shared" si="40"/>
        <v>VOLKSWAGENBEETLE</v>
      </c>
      <c r="I420" s="165" t="str">
        <f t="shared" si="41"/>
        <v>09201006</v>
      </c>
      <c r="J420" s="195">
        <v>0</v>
      </c>
    </row>
    <row r="421" spans="1:10" hidden="1" x14ac:dyDescent="0.2">
      <c r="A421" s="192" t="s">
        <v>699</v>
      </c>
      <c r="B421" s="192" t="s">
        <v>265</v>
      </c>
      <c r="C421" s="193" t="s">
        <v>152</v>
      </c>
      <c r="D421" s="192" t="s">
        <v>151</v>
      </c>
      <c r="E421" s="192" t="s">
        <v>702</v>
      </c>
      <c r="F421" s="192" t="s">
        <v>233</v>
      </c>
      <c r="G421" s="165" t="s">
        <v>1141</v>
      </c>
      <c r="H421" s="193" t="str">
        <f t="shared" si="40"/>
        <v xml:space="preserve">VOLKSWAGENCROSSFOX </v>
      </c>
      <c r="I421" s="165" t="str">
        <f t="shared" si="41"/>
        <v>09202026</v>
      </c>
      <c r="J421" s="195">
        <v>0</v>
      </c>
    </row>
    <row r="422" spans="1:10" hidden="1" x14ac:dyDescent="0.2">
      <c r="A422" s="192" t="s">
        <v>699</v>
      </c>
      <c r="B422" s="192" t="s">
        <v>265</v>
      </c>
      <c r="C422" s="193" t="s">
        <v>68</v>
      </c>
      <c r="D422" s="192" t="s">
        <v>86</v>
      </c>
      <c r="E422" s="192" t="s">
        <v>703</v>
      </c>
      <c r="F422" s="192" t="s">
        <v>212</v>
      </c>
      <c r="G422" s="165" t="s">
        <v>1142</v>
      </c>
      <c r="H422" s="193" t="str">
        <f t="shared" si="40"/>
        <v>VOLKSWAGENFOX</v>
      </c>
      <c r="I422" s="165" t="str">
        <f t="shared" si="41"/>
        <v>09201012</v>
      </c>
      <c r="J422" s="195">
        <v>0</v>
      </c>
    </row>
    <row r="423" spans="1:10" hidden="1" x14ac:dyDescent="0.2">
      <c r="A423" s="192" t="s">
        <v>699</v>
      </c>
      <c r="B423" s="192" t="s">
        <v>265</v>
      </c>
      <c r="C423" s="193" t="s">
        <v>68</v>
      </c>
      <c r="D423" s="192" t="s">
        <v>86</v>
      </c>
      <c r="E423" s="192" t="s">
        <v>704</v>
      </c>
      <c r="F423" s="192" t="s">
        <v>289</v>
      </c>
      <c r="G423" s="165" t="s">
        <v>1143</v>
      </c>
      <c r="H423" s="193" t="str">
        <f t="shared" si="40"/>
        <v>VOLKSWAGENFOX SPORT</v>
      </c>
      <c r="I423" s="165" t="str">
        <f t="shared" si="41"/>
        <v>09201050</v>
      </c>
      <c r="J423" s="195">
        <v>0</v>
      </c>
    </row>
    <row r="424" spans="1:10" hidden="1" x14ac:dyDescent="0.2">
      <c r="A424" s="192" t="s">
        <v>699</v>
      </c>
      <c r="B424" s="192" t="s">
        <v>265</v>
      </c>
      <c r="C424" s="193" t="s">
        <v>68</v>
      </c>
      <c r="D424" s="192" t="s">
        <v>86</v>
      </c>
      <c r="E424" s="192" t="s">
        <v>705</v>
      </c>
      <c r="F424" s="192" t="s">
        <v>215</v>
      </c>
      <c r="G424" s="165" t="s">
        <v>1144</v>
      </c>
      <c r="H424" s="193" t="str">
        <f t="shared" si="40"/>
        <v>VOLKSWAGENGOL</v>
      </c>
      <c r="I424" s="165" t="str">
        <f t="shared" si="41"/>
        <v>09201014</v>
      </c>
      <c r="J424" s="195">
        <v>0</v>
      </c>
    </row>
    <row r="425" spans="1:10" hidden="1" x14ac:dyDescent="0.2">
      <c r="A425" s="192" t="s">
        <v>699</v>
      </c>
      <c r="B425" s="192" t="s">
        <v>265</v>
      </c>
      <c r="C425" s="193" t="s">
        <v>150</v>
      </c>
      <c r="D425" s="192" t="s">
        <v>149</v>
      </c>
      <c r="E425" s="192" t="s">
        <v>706</v>
      </c>
      <c r="F425" s="192" t="s">
        <v>271</v>
      </c>
      <c r="G425" s="165" t="s">
        <v>1145</v>
      </c>
      <c r="H425" s="193" t="str">
        <f t="shared" si="40"/>
        <v>VOLKSWAGENHIGHLINE</v>
      </c>
      <c r="I425" s="165" t="str">
        <f t="shared" si="41"/>
        <v>09205041</v>
      </c>
      <c r="J425" s="195">
        <v>0</v>
      </c>
    </row>
    <row r="426" spans="1:10" hidden="1" x14ac:dyDescent="0.2">
      <c r="A426" s="192" t="s">
        <v>699</v>
      </c>
      <c r="B426" s="192" t="s">
        <v>265</v>
      </c>
      <c r="C426" s="193" t="s">
        <v>68</v>
      </c>
      <c r="D426" s="192" t="s">
        <v>86</v>
      </c>
      <c r="E426" s="192" t="s">
        <v>707</v>
      </c>
      <c r="F426" s="192" t="s">
        <v>195</v>
      </c>
      <c r="G426" s="165" t="s">
        <v>1146</v>
      </c>
      <c r="H426" s="193" t="str">
        <f t="shared" si="40"/>
        <v>VOLKSWAGENJETTA</v>
      </c>
      <c r="I426" s="165" t="str">
        <f t="shared" si="41"/>
        <v>09201017</v>
      </c>
      <c r="J426" s="195">
        <v>0</v>
      </c>
    </row>
    <row r="427" spans="1:10" hidden="1" x14ac:dyDescent="0.2">
      <c r="A427" s="192" t="s">
        <v>699</v>
      </c>
      <c r="B427" s="192" t="s">
        <v>265</v>
      </c>
      <c r="C427" s="193" t="s">
        <v>68</v>
      </c>
      <c r="D427" s="192" t="s">
        <v>86</v>
      </c>
      <c r="E427" s="192" t="s">
        <v>708</v>
      </c>
      <c r="F427" s="192" t="s">
        <v>191</v>
      </c>
      <c r="G427" s="165" t="s">
        <v>1147</v>
      </c>
      <c r="H427" s="193" t="str">
        <f t="shared" si="40"/>
        <v>VOLKSWAGENPASSAT</v>
      </c>
      <c r="I427" s="165" t="str">
        <f t="shared" si="41"/>
        <v>09201019</v>
      </c>
      <c r="J427" s="195">
        <v>0</v>
      </c>
    </row>
    <row r="428" spans="1:10" hidden="1" x14ac:dyDescent="0.2">
      <c r="A428" s="192" t="s">
        <v>699</v>
      </c>
      <c r="B428" s="192" t="s">
        <v>265</v>
      </c>
      <c r="C428" s="193" t="s">
        <v>68</v>
      </c>
      <c r="D428" s="192" t="s">
        <v>86</v>
      </c>
      <c r="E428" s="192" t="s">
        <v>709</v>
      </c>
      <c r="F428" s="192" t="s">
        <v>182</v>
      </c>
      <c r="G428" s="165" t="s">
        <v>1148</v>
      </c>
      <c r="H428" s="193" t="str">
        <f t="shared" si="40"/>
        <v>VOLKSWAGENPOLO</v>
      </c>
      <c r="I428" s="165" t="str">
        <f t="shared" si="41"/>
        <v>09201020</v>
      </c>
      <c r="J428" s="195">
        <v>0</v>
      </c>
    </row>
    <row r="429" spans="1:10" hidden="1" x14ac:dyDescent="0.2">
      <c r="A429" s="192" t="s">
        <v>699</v>
      </c>
      <c r="B429" s="192" t="s">
        <v>265</v>
      </c>
      <c r="C429" s="193" t="s">
        <v>152</v>
      </c>
      <c r="D429" s="192" t="s">
        <v>151</v>
      </c>
      <c r="E429" s="192" t="s">
        <v>710</v>
      </c>
      <c r="F429" s="192" t="s">
        <v>243</v>
      </c>
      <c r="G429" s="165" t="s">
        <v>1149</v>
      </c>
      <c r="H429" s="193" t="str">
        <f t="shared" si="40"/>
        <v>VOLKSWAGENTIGUAN</v>
      </c>
      <c r="I429" s="165" t="str">
        <f t="shared" si="41"/>
        <v>09202031</v>
      </c>
      <c r="J429" s="195">
        <v>-0.04</v>
      </c>
    </row>
    <row r="430" spans="1:10" hidden="1" x14ac:dyDescent="0.2">
      <c r="A430" s="192" t="s">
        <v>699</v>
      </c>
      <c r="B430" s="192" t="s">
        <v>265</v>
      </c>
      <c r="C430" s="193" t="s">
        <v>152</v>
      </c>
      <c r="D430" s="192" t="s">
        <v>151</v>
      </c>
      <c r="E430" s="192" t="s">
        <v>711</v>
      </c>
      <c r="F430" s="192" t="s">
        <v>245</v>
      </c>
      <c r="G430" s="165" t="s">
        <v>1150</v>
      </c>
      <c r="H430" s="193" t="str">
        <f t="shared" si="40"/>
        <v>VOLKSWAGENTOUAREG</v>
      </c>
      <c r="I430" s="165" t="str">
        <f t="shared" si="41"/>
        <v>09202032</v>
      </c>
      <c r="J430" s="195">
        <v>0</v>
      </c>
    </row>
    <row r="431" spans="1:10" hidden="1" x14ac:dyDescent="0.2">
      <c r="A431" s="192" t="s">
        <v>699</v>
      </c>
      <c r="B431" s="192" t="s">
        <v>265</v>
      </c>
      <c r="C431" s="193" t="s">
        <v>68</v>
      </c>
      <c r="D431" s="192" t="s">
        <v>86</v>
      </c>
      <c r="E431" s="192" t="s">
        <v>712</v>
      </c>
      <c r="F431" s="192" t="s">
        <v>229</v>
      </c>
      <c r="G431" s="165" t="s">
        <v>1151</v>
      </c>
      <c r="H431" s="193" t="str">
        <f t="shared" si="40"/>
        <v>VOLKSWAGENVENTO</v>
      </c>
      <c r="I431" s="165" t="str">
        <f t="shared" si="41"/>
        <v>09201024</v>
      </c>
      <c r="J431" s="195">
        <v>0</v>
      </c>
    </row>
    <row r="432" spans="1:10" hidden="1" x14ac:dyDescent="0.2">
      <c r="A432" s="192" t="s">
        <v>713</v>
      </c>
      <c r="B432" s="192" t="s">
        <v>255</v>
      </c>
      <c r="C432" s="193" t="s">
        <v>68</v>
      </c>
      <c r="D432" s="192" t="s">
        <v>86</v>
      </c>
      <c r="E432" s="192" t="s">
        <v>714</v>
      </c>
      <c r="F432" s="192" t="s">
        <v>239</v>
      </c>
      <c r="G432" s="165" t="s">
        <v>1152</v>
      </c>
      <c r="H432" s="193" t="str">
        <f t="shared" si="40"/>
        <v>VOLVOC30</v>
      </c>
      <c r="I432" s="165" t="str">
        <f t="shared" si="41"/>
        <v>09401029</v>
      </c>
      <c r="J432" s="195">
        <v>7.0000000000000007E-2</v>
      </c>
    </row>
    <row r="433" spans="1:10" hidden="1" x14ac:dyDescent="0.2">
      <c r="A433" s="192" t="s">
        <v>713</v>
      </c>
      <c r="B433" s="192" t="s">
        <v>255</v>
      </c>
      <c r="C433" s="193" t="s">
        <v>68</v>
      </c>
      <c r="D433" s="192" t="s">
        <v>86</v>
      </c>
      <c r="E433" s="192" t="s">
        <v>715</v>
      </c>
      <c r="F433" s="192" t="s">
        <v>524</v>
      </c>
      <c r="G433" s="165" t="s">
        <v>1153</v>
      </c>
      <c r="H433" s="193" t="str">
        <f t="shared" si="40"/>
        <v>VOLVOC70</v>
      </c>
      <c r="I433" s="165" t="str">
        <f t="shared" si="41"/>
        <v>09401075</v>
      </c>
      <c r="J433" s="195">
        <v>0</v>
      </c>
    </row>
    <row r="434" spans="1:10" hidden="1" x14ac:dyDescent="0.2">
      <c r="A434" s="192" t="s">
        <v>713</v>
      </c>
      <c r="B434" s="192" t="s">
        <v>255</v>
      </c>
      <c r="C434" s="193" t="s">
        <v>68</v>
      </c>
      <c r="D434" s="192" t="s">
        <v>86</v>
      </c>
      <c r="E434" s="192" t="s">
        <v>716</v>
      </c>
      <c r="F434" s="192" t="s">
        <v>245</v>
      </c>
      <c r="G434" s="165" t="s">
        <v>1154</v>
      </c>
      <c r="H434" s="193" t="str">
        <f t="shared" si="40"/>
        <v>VOLVOS40</v>
      </c>
      <c r="I434" s="165" t="str">
        <f t="shared" si="41"/>
        <v>09401032</v>
      </c>
      <c r="J434" s="195">
        <v>0.2</v>
      </c>
    </row>
    <row r="435" spans="1:10" hidden="1" x14ac:dyDescent="0.2">
      <c r="A435" s="192" t="s">
        <v>713</v>
      </c>
      <c r="B435" s="192" t="s">
        <v>255</v>
      </c>
      <c r="C435" s="193" t="s">
        <v>68</v>
      </c>
      <c r="D435" s="192" t="s">
        <v>86</v>
      </c>
      <c r="E435" s="192" t="s">
        <v>717</v>
      </c>
      <c r="F435" s="192" t="s">
        <v>251</v>
      </c>
      <c r="G435" s="165" t="s">
        <v>1155</v>
      </c>
      <c r="H435" s="193" t="str">
        <f t="shared" si="40"/>
        <v xml:space="preserve">VOLVOS60 </v>
      </c>
      <c r="I435" s="165" t="str">
        <f t="shared" si="41"/>
        <v>09401033</v>
      </c>
      <c r="J435" s="195">
        <v>0.03</v>
      </c>
    </row>
    <row r="436" spans="1:10" hidden="1" x14ac:dyDescent="0.2">
      <c r="A436" s="192" t="s">
        <v>713</v>
      </c>
      <c r="B436" s="192" t="s">
        <v>255</v>
      </c>
      <c r="C436" s="193" t="s">
        <v>68</v>
      </c>
      <c r="D436" s="192" t="s">
        <v>86</v>
      </c>
      <c r="E436" s="192" t="s">
        <v>718</v>
      </c>
      <c r="F436" s="192" t="s">
        <v>253</v>
      </c>
      <c r="G436" s="165" t="s">
        <v>1156</v>
      </c>
      <c r="H436" s="193" t="str">
        <f t="shared" si="40"/>
        <v>VOLVOS70</v>
      </c>
      <c r="I436" s="165" t="str">
        <f t="shared" si="41"/>
        <v>09401034</v>
      </c>
      <c r="J436" s="195">
        <v>0.06</v>
      </c>
    </row>
    <row r="437" spans="1:10" hidden="1" x14ac:dyDescent="0.2">
      <c r="A437" s="192" t="s">
        <v>713</v>
      </c>
      <c r="B437" s="192" t="s">
        <v>255</v>
      </c>
      <c r="C437" s="193" t="s">
        <v>68</v>
      </c>
      <c r="D437" s="192" t="s">
        <v>86</v>
      </c>
      <c r="E437" s="192" t="s">
        <v>719</v>
      </c>
      <c r="F437" s="192" t="s">
        <v>257</v>
      </c>
      <c r="G437" s="165" t="s">
        <v>1157</v>
      </c>
      <c r="H437" s="193" t="str">
        <f t="shared" si="40"/>
        <v>VOLVOS80</v>
      </c>
      <c r="I437" s="165" t="str">
        <f t="shared" si="41"/>
        <v>09401035</v>
      </c>
      <c r="J437" s="195">
        <v>0.05</v>
      </c>
    </row>
    <row r="438" spans="1:10" hidden="1" x14ac:dyDescent="0.2">
      <c r="A438" s="192" t="s">
        <v>713</v>
      </c>
      <c r="B438" s="192" t="s">
        <v>255</v>
      </c>
      <c r="C438" s="193" t="s">
        <v>68</v>
      </c>
      <c r="D438" s="192" t="s">
        <v>86</v>
      </c>
      <c r="E438" s="192" t="s">
        <v>720</v>
      </c>
      <c r="F438" s="192" t="s">
        <v>259</v>
      </c>
      <c r="G438" s="165" t="s">
        <v>1158</v>
      </c>
      <c r="H438" s="193" t="str">
        <f t="shared" si="40"/>
        <v>VOLVOS90</v>
      </c>
      <c r="I438" s="165" t="str">
        <f t="shared" si="41"/>
        <v>09401036</v>
      </c>
      <c r="J438" s="195">
        <v>0.04</v>
      </c>
    </row>
    <row r="439" spans="1:10" hidden="1" x14ac:dyDescent="0.2">
      <c r="A439" s="192" t="s">
        <v>713</v>
      </c>
      <c r="B439" s="192" t="s">
        <v>255</v>
      </c>
      <c r="C439" s="193" t="s">
        <v>68</v>
      </c>
      <c r="D439" s="192" t="s">
        <v>86</v>
      </c>
      <c r="E439" s="192" t="s">
        <v>721</v>
      </c>
      <c r="F439" s="192" t="s">
        <v>382</v>
      </c>
      <c r="G439" s="165" t="s">
        <v>1159</v>
      </c>
      <c r="H439" s="193" t="str">
        <f t="shared" si="40"/>
        <v>VOLVOS9005</v>
      </c>
      <c r="I439" s="165" t="str">
        <f t="shared" si="41"/>
        <v>09401055</v>
      </c>
      <c r="J439" s="195">
        <v>0.1</v>
      </c>
    </row>
    <row r="440" spans="1:10" hidden="1" x14ac:dyDescent="0.2">
      <c r="A440" s="192" t="s">
        <v>713</v>
      </c>
      <c r="B440" s="192" t="s">
        <v>255</v>
      </c>
      <c r="C440" s="193" t="s">
        <v>152</v>
      </c>
      <c r="D440" s="192" t="s">
        <v>151</v>
      </c>
      <c r="E440" s="192" t="s">
        <v>722</v>
      </c>
      <c r="F440" s="192" t="s">
        <v>344</v>
      </c>
      <c r="G440" s="165" t="s">
        <v>1160</v>
      </c>
      <c r="H440" s="193" t="str">
        <f t="shared" si="40"/>
        <v>VOLVOV50</v>
      </c>
      <c r="I440" s="165" t="str">
        <f t="shared" si="41"/>
        <v>09402078</v>
      </c>
      <c r="J440" s="195">
        <v>0</v>
      </c>
    </row>
    <row r="441" spans="1:10" hidden="1" x14ac:dyDescent="0.2">
      <c r="A441" s="192" t="s">
        <v>713</v>
      </c>
      <c r="B441" s="192" t="s">
        <v>255</v>
      </c>
      <c r="C441" s="193" t="s">
        <v>68</v>
      </c>
      <c r="D441" s="192" t="s">
        <v>86</v>
      </c>
      <c r="E441" s="192" t="s">
        <v>723</v>
      </c>
      <c r="F441" s="192" t="s">
        <v>263</v>
      </c>
      <c r="G441" s="165" t="s">
        <v>1161</v>
      </c>
      <c r="H441" s="193" t="str">
        <f t="shared" si="40"/>
        <v>VOLVOV70</v>
      </c>
      <c r="I441" s="165" t="str">
        <f t="shared" si="41"/>
        <v>09401038</v>
      </c>
      <c r="J441" s="195">
        <v>0.05</v>
      </c>
    </row>
    <row r="442" spans="1:10" hidden="1" x14ac:dyDescent="0.2">
      <c r="A442" s="192" t="s">
        <v>713</v>
      </c>
      <c r="B442" s="192" t="s">
        <v>255</v>
      </c>
      <c r="C442" s="193" t="s">
        <v>152</v>
      </c>
      <c r="D442" s="192" t="s">
        <v>151</v>
      </c>
      <c r="E442" s="192" t="s">
        <v>724</v>
      </c>
      <c r="F442" s="192" t="s">
        <v>287</v>
      </c>
      <c r="G442" s="165" t="s">
        <v>1162</v>
      </c>
      <c r="H442" s="193" t="str">
        <f t="shared" si="40"/>
        <v>VOLVOXC60</v>
      </c>
      <c r="I442" s="165" t="str">
        <f t="shared" si="41"/>
        <v>09402049</v>
      </c>
      <c r="J442" s="195">
        <v>0.16</v>
      </c>
    </row>
    <row r="443" spans="1:10" hidden="1" x14ac:dyDescent="0.2">
      <c r="A443" s="192" t="s">
        <v>713</v>
      </c>
      <c r="B443" s="192" t="s">
        <v>255</v>
      </c>
      <c r="C443" s="193" t="s">
        <v>152</v>
      </c>
      <c r="D443" s="192" t="s">
        <v>151</v>
      </c>
      <c r="E443" s="192" t="s">
        <v>725</v>
      </c>
      <c r="F443" s="192" t="s">
        <v>289</v>
      </c>
      <c r="G443" s="165" t="s">
        <v>1163</v>
      </c>
      <c r="H443" s="193" t="str">
        <f t="shared" si="40"/>
        <v>VOLVOXC90</v>
      </c>
      <c r="I443" s="165" t="str">
        <f t="shared" si="41"/>
        <v>09402050</v>
      </c>
      <c r="J443" s="195">
        <v>0.12</v>
      </c>
    </row>
    <row r="444" spans="1:10" hidden="1" x14ac:dyDescent="0.2">
      <c r="A444" s="192" t="s">
        <v>713</v>
      </c>
      <c r="B444" s="192" t="s">
        <v>255</v>
      </c>
      <c r="C444" s="193" t="s">
        <v>152</v>
      </c>
      <c r="D444" s="192" t="s">
        <v>151</v>
      </c>
      <c r="E444" s="192" t="s">
        <v>761</v>
      </c>
      <c r="F444" s="192" t="s">
        <v>346</v>
      </c>
      <c r="G444" s="165" t="s">
        <v>1164</v>
      </c>
      <c r="H444" s="193" t="str">
        <f t="shared" si="40"/>
        <v>VOLVOV40</v>
      </c>
      <c r="I444" s="165" t="str">
        <f t="shared" si="41"/>
        <v>09402079</v>
      </c>
      <c r="J444" s="195">
        <v>0</v>
      </c>
    </row>
    <row r="445" spans="1:10" hidden="1" x14ac:dyDescent="0.2">
      <c r="A445" s="192" t="s">
        <v>713</v>
      </c>
      <c r="B445" s="192" t="s">
        <v>255</v>
      </c>
      <c r="C445" s="193" t="s">
        <v>152</v>
      </c>
      <c r="D445" s="192" t="s">
        <v>151</v>
      </c>
      <c r="E445" s="192" t="s">
        <v>762</v>
      </c>
      <c r="F445" s="192" t="s">
        <v>348</v>
      </c>
      <c r="G445" s="165" t="s">
        <v>1165</v>
      </c>
      <c r="H445" s="193" t="str">
        <f t="shared" si="40"/>
        <v>VOLVOXC70</v>
      </c>
      <c r="I445" s="165" t="str">
        <f t="shared" si="41"/>
        <v>09402080</v>
      </c>
      <c r="J445" s="195">
        <v>0</v>
      </c>
    </row>
    <row r="446" spans="1:10" hidden="1" x14ac:dyDescent="0.2">
      <c r="A446" s="192" t="s">
        <v>739</v>
      </c>
      <c r="B446" s="192" t="s">
        <v>269</v>
      </c>
      <c r="C446" s="193" t="s">
        <v>68</v>
      </c>
      <c r="D446" s="192" t="s">
        <v>86</v>
      </c>
      <c r="E446" s="192" t="s">
        <v>741</v>
      </c>
      <c r="F446" s="192" t="s">
        <v>173</v>
      </c>
      <c r="G446" s="165" t="s">
        <v>1166</v>
      </c>
      <c r="H446" s="193" t="str">
        <f t="shared" si="40"/>
        <v>JAGUARS-TYPE</v>
      </c>
      <c r="I446" s="165" t="str">
        <f t="shared" si="41"/>
        <v>04001005</v>
      </c>
      <c r="J446" s="195">
        <v>-0.06</v>
      </c>
    </row>
    <row r="447" spans="1:10" hidden="1" x14ac:dyDescent="0.2">
      <c r="A447" s="192" t="s">
        <v>739</v>
      </c>
      <c r="B447" s="192" t="s">
        <v>269</v>
      </c>
      <c r="C447" s="193" t="s">
        <v>68</v>
      </c>
      <c r="D447" s="192" t="s">
        <v>86</v>
      </c>
      <c r="E447" s="192" t="s">
        <v>742</v>
      </c>
      <c r="F447" s="192" t="s">
        <v>180</v>
      </c>
      <c r="G447" s="165" t="s">
        <v>1167</v>
      </c>
      <c r="H447" s="193" t="str">
        <f t="shared" si="40"/>
        <v>JAGUARXF</v>
      </c>
      <c r="I447" s="165" t="str">
        <f t="shared" si="41"/>
        <v>04001006</v>
      </c>
      <c r="J447" s="195">
        <v>-0.06</v>
      </c>
    </row>
    <row r="448" spans="1:10" hidden="1" x14ac:dyDescent="0.2">
      <c r="A448" s="192" t="s">
        <v>739</v>
      </c>
      <c r="B448" s="192" t="s">
        <v>269</v>
      </c>
      <c r="C448" s="193" t="s">
        <v>68</v>
      </c>
      <c r="D448" s="192" t="s">
        <v>86</v>
      </c>
      <c r="E448" s="192" t="s">
        <v>743</v>
      </c>
      <c r="F448" s="192" t="s">
        <v>179</v>
      </c>
      <c r="G448" s="165" t="s">
        <v>1168</v>
      </c>
      <c r="H448" s="193" t="str">
        <f t="shared" si="40"/>
        <v>JAGUARXJ</v>
      </c>
      <c r="I448" s="165" t="str">
        <f t="shared" si="41"/>
        <v>04001007</v>
      </c>
      <c r="J448" s="195">
        <v>-0.06</v>
      </c>
    </row>
    <row r="449" spans="1:10" hidden="1" x14ac:dyDescent="0.2">
      <c r="A449" s="192" t="s">
        <v>739</v>
      </c>
      <c r="B449" s="192" t="s">
        <v>269</v>
      </c>
      <c r="C449" s="193" t="s">
        <v>68</v>
      </c>
      <c r="D449" s="192" t="s">
        <v>86</v>
      </c>
      <c r="E449" s="192" t="s">
        <v>744</v>
      </c>
      <c r="F449" s="192" t="s">
        <v>175</v>
      </c>
      <c r="G449" s="165" t="s">
        <v>1169</v>
      </c>
      <c r="H449" s="193" t="str">
        <f t="shared" si="40"/>
        <v>JAGUARXJS</v>
      </c>
      <c r="I449" s="165" t="str">
        <f t="shared" si="41"/>
        <v>04001008</v>
      </c>
      <c r="J449" s="195">
        <v>-0.06</v>
      </c>
    </row>
    <row r="450" spans="1:10" hidden="1" x14ac:dyDescent="0.2">
      <c r="A450" s="192" t="s">
        <v>739</v>
      </c>
      <c r="B450" s="192" t="s">
        <v>269</v>
      </c>
      <c r="C450" s="193" t="s">
        <v>68</v>
      </c>
      <c r="D450" s="192" t="s">
        <v>86</v>
      </c>
      <c r="E450" s="192" t="s">
        <v>745</v>
      </c>
      <c r="F450" s="192" t="s">
        <v>169</v>
      </c>
      <c r="G450" s="165" t="s">
        <v>1170</v>
      </c>
      <c r="H450" s="193" t="str">
        <f t="shared" si="40"/>
        <v>JAGUARX-TYPE</v>
      </c>
      <c r="I450" s="165" t="str">
        <f t="shared" si="41"/>
        <v>04001010</v>
      </c>
      <c r="J450" s="195">
        <v>-0.04</v>
      </c>
    </row>
    <row r="451" spans="1:10" hidden="1" x14ac:dyDescent="0.2">
      <c r="A451" s="192" t="s">
        <v>739</v>
      </c>
      <c r="B451" s="192" t="s">
        <v>269</v>
      </c>
      <c r="C451" s="193" t="s">
        <v>68</v>
      </c>
      <c r="D451" s="192" t="s">
        <v>86</v>
      </c>
      <c r="E451" s="192" t="s">
        <v>759</v>
      </c>
      <c r="F451" s="192" t="s">
        <v>197</v>
      </c>
      <c r="G451" s="165" t="s">
        <v>1171</v>
      </c>
      <c r="H451" s="193" t="str">
        <f t="shared" si="40"/>
        <v>JAGUARXE</v>
      </c>
      <c r="I451" s="165" t="str">
        <f t="shared" ref="I451:I452" si="44">CONCATENATE(B451,D451,F451)</f>
        <v>04001013</v>
      </c>
      <c r="J451" s="195">
        <v>-0.04</v>
      </c>
    </row>
    <row r="452" spans="1:10" hidden="1" x14ac:dyDescent="0.2">
      <c r="A452" s="192" t="s">
        <v>739</v>
      </c>
      <c r="B452" s="192" t="s">
        <v>269</v>
      </c>
      <c r="C452" s="193" t="s">
        <v>152</v>
      </c>
      <c r="D452" s="192" t="s">
        <v>151</v>
      </c>
      <c r="E452" s="192" t="s">
        <v>760</v>
      </c>
      <c r="F452" s="192" t="s">
        <v>215</v>
      </c>
      <c r="G452" s="165" t="s">
        <v>1172</v>
      </c>
      <c r="H452" s="193" t="str">
        <f t="shared" si="40"/>
        <v>JAGUARF-PACE</v>
      </c>
      <c r="I452" s="165" t="str">
        <f t="shared" si="44"/>
        <v>04002014</v>
      </c>
      <c r="J452" s="195">
        <v>0</v>
      </c>
    </row>
    <row r="453" spans="1:10" hidden="1" x14ac:dyDescent="0.2">
      <c r="A453" s="192" t="s">
        <v>13</v>
      </c>
      <c r="B453" s="192" t="s">
        <v>212</v>
      </c>
      <c r="C453" s="193" t="s">
        <v>68</v>
      </c>
      <c r="D453" s="192" t="s">
        <v>86</v>
      </c>
      <c r="E453" s="192" t="s">
        <v>746</v>
      </c>
      <c r="F453" s="192" t="s">
        <v>199</v>
      </c>
      <c r="G453" s="165" t="s">
        <v>1173</v>
      </c>
      <c r="H453" s="193" t="str">
        <f t="shared" si="40"/>
        <v>CADILLACCAPRICE</v>
      </c>
      <c r="I453" s="165" t="str">
        <f t="shared" ref="I453:I463" si="45">CONCATENATE(B453,D453,F453)</f>
        <v>01201001</v>
      </c>
      <c r="J453" s="195">
        <v>-0.06</v>
      </c>
    </row>
    <row r="454" spans="1:10" hidden="1" x14ac:dyDescent="0.2">
      <c r="A454" s="192" t="s">
        <v>13</v>
      </c>
      <c r="B454" s="192" t="s">
        <v>212</v>
      </c>
      <c r="C454" s="193" t="s">
        <v>68</v>
      </c>
      <c r="D454" s="192" t="s">
        <v>86</v>
      </c>
      <c r="E454" s="192" t="s">
        <v>747</v>
      </c>
      <c r="F454" s="192" t="s">
        <v>165</v>
      </c>
      <c r="G454" s="165" t="s">
        <v>1174</v>
      </c>
      <c r="H454" s="193" t="str">
        <f t="shared" si="40"/>
        <v>CADILLACCATERA</v>
      </c>
      <c r="I454" s="165" t="str">
        <f t="shared" si="45"/>
        <v>01201002</v>
      </c>
      <c r="J454" s="195">
        <v>-0.06</v>
      </c>
    </row>
    <row r="455" spans="1:10" hidden="1" x14ac:dyDescent="0.2">
      <c r="A455" s="192" t="s">
        <v>13</v>
      </c>
      <c r="B455" s="192" t="s">
        <v>212</v>
      </c>
      <c r="C455" s="193" t="s">
        <v>68</v>
      </c>
      <c r="D455" s="192" t="s">
        <v>86</v>
      </c>
      <c r="E455" s="192" t="s">
        <v>748</v>
      </c>
      <c r="F455" s="192" t="s">
        <v>167</v>
      </c>
      <c r="G455" s="165" t="s">
        <v>1175</v>
      </c>
      <c r="H455" s="193" t="str">
        <f t="shared" si="40"/>
        <v>CADILLACDEVILLE</v>
      </c>
      <c r="I455" s="165" t="str">
        <f t="shared" si="45"/>
        <v>01201003</v>
      </c>
      <c r="J455" s="195">
        <v>-0.06</v>
      </c>
    </row>
    <row r="456" spans="1:10" hidden="1" x14ac:dyDescent="0.2">
      <c r="A456" s="192" t="s">
        <v>13</v>
      </c>
      <c r="B456" s="192" t="s">
        <v>212</v>
      </c>
      <c r="C456" s="193" t="s">
        <v>68</v>
      </c>
      <c r="D456" s="192" t="s">
        <v>86</v>
      </c>
      <c r="E456" s="192" t="s">
        <v>749</v>
      </c>
      <c r="F456" s="192" t="s">
        <v>171</v>
      </c>
      <c r="G456" s="165" t="s">
        <v>1176</v>
      </c>
      <c r="H456" s="193" t="str">
        <f t="shared" si="40"/>
        <v>CADILLACEL DORADO</v>
      </c>
      <c r="I456" s="165" t="str">
        <f t="shared" si="45"/>
        <v>01201004</v>
      </c>
      <c r="J456" s="195">
        <v>-0.06</v>
      </c>
    </row>
    <row r="457" spans="1:10" hidden="1" x14ac:dyDescent="0.2">
      <c r="A457" s="192" t="s">
        <v>13</v>
      </c>
      <c r="B457" s="192" t="s">
        <v>212</v>
      </c>
      <c r="C457" s="193" t="s">
        <v>68</v>
      </c>
      <c r="D457" s="192" t="s">
        <v>86</v>
      </c>
      <c r="E457" s="192" t="s">
        <v>750</v>
      </c>
      <c r="F457" s="192" t="s">
        <v>179</v>
      </c>
      <c r="G457" s="165" t="s">
        <v>1177</v>
      </c>
      <c r="H457" s="193" t="str">
        <f t="shared" si="40"/>
        <v xml:space="preserve">CADILLACSEVILLE </v>
      </c>
      <c r="I457" s="165" t="str">
        <f t="shared" si="45"/>
        <v>01201007</v>
      </c>
      <c r="J457" s="195">
        <v>-0.06</v>
      </c>
    </row>
    <row r="458" spans="1:10" hidden="1" x14ac:dyDescent="0.2">
      <c r="A458" s="192" t="s">
        <v>13</v>
      </c>
      <c r="B458" s="192" t="s">
        <v>212</v>
      </c>
      <c r="C458" s="193" t="s">
        <v>68</v>
      </c>
      <c r="D458" s="192" t="s">
        <v>86</v>
      </c>
      <c r="E458" s="192" t="s">
        <v>751</v>
      </c>
      <c r="F458" s="192" t="s">
        <v>169</v>
      </c>
      <c r="G458" s="165" t="s">
        <v>1178</v>
      </c>
      <c r="H458" s="193" t="str">
        <f t="shared" si="40"/>
        <v>CADILLACBROUGHAM</v>
      </c>
      <c r="I458" s="165" t="str">
        <f t="shared" si="45"/>
        <v>01201010</v>
      </c>
      <c r="J458" s="195">
        <v>-0.06</v>
      </c>
    </row>
    <row r="459" spans="1:10" hidden="1" x14ac:dyDescent="0.2">
      <c r="A459" s="192" t="s">
        <v>13</v>
      </c>
      <c r="B459" s="192" t="s">
        <v>212</v>
      </c>
      <c r="C459" s="193" t="s">
        <v>68</v>
      </c>
      <c r="D459" s="192" t="s">
        <v>86</v>
      </c>
      <c r="E459" s="192" t="s">
        <v>752</v>
      </c>
      <c r="F459" s="192" t="s">
        <v>212</v>
      </c>
      <c r="G459" s="165" t="s">
        <v>1179</v>
      </c>
      <c r="H459" s="193" t="str">
        <f t="shared" si="40"/>
        <v>CADILLACCTS</v>
      </c>
      <c r="I459" s="165" t="str">
        <f t="shared" si="45"/>
        <v>01201012</v>
      </c>
      <c r="J459" s="195">
        <v>-0.06</v>
      </c>
    </row>
    <row r="460" spans="1:10" hidden="1" x14ac:dyDescent="0.2">
      <c r="A460" s="192" t="s">
        <v>13</v>
      </c>
      <c r="B460" s="192" t="s">
        <v>212</v>
      </c>
      <c r="C460" s="193" t="s">
        <v>152</v>
      </c>
      <c r="D460" s="192" t="s">
        <v>151</v>
      </c>
      <c r="E460" s="192" t="s">
        <v>753</v>
      </c>
      <c r="F460" s="192" t="s">
        <v>175</v>
      </c>
      <c r="G460" s="165" t="s">
        <v>1180</v>
      </c>
      <c r="H460" s="193" t="str">
        <f t="shared" si="40"/>
        <v>CADILLACESCALADE</v>
      </c>
      <c r="I460" s="165" t="str">
        <f t="shared" si="45"/>
        <v>01202008</v>
      </c>
      <c r="J460" s="195">
        <v>-0.06</v>
      </c>
    </row>
    <row r="461" spans="1:10" hidden="1" x14ac:dyDescent="0.2">
      <c r="A461" s="192" t="s">
        <v>13</v>
      </c>
      <c r="B461" s="192" t="s">
        <v>212</v>
      </c>
      <c r="C461" s="193" t="s">
        <v>152</v>
      </c>
      <c r="D461" s="192" t="s">
        <v>151</v>
      </c>
      <c r="E461" s="192" t="s">
        <v>754</v>
      </c>
      <c r="F461" s="192" t="s">
        <v>177</v>
      </c>
      <c r="G461" s="165" t="s">
        <v>1181</v>
      </c>
      <c r="H461" s="193" t="str">
        <f t="shared" si="40"/>
        <v xml:space="preserve">CADILLACSRX </v>
      </c>
      <c r="I461" s="165" t="str">
        <f t="shared" si="45"/>
        <v>01202009</v>
      </c>
      <c r="J461" s="195">
        <v>-0.06</v>
      </c>
    </row>
    <row r="462" spans="1:10" hidden="1" x14ac:dyDescent="0.2">
      <c r="A462" s="192" t="s">
        <v>13</v>
      </c>
      <c r="B462" s="192" t="s">
        <v>212</v>
      </c>
      <c r="C462" s="193" t="s">
        <v>755</v>
      </c>
      <c r="D462" s="192" t="s">
        <v>756</v>
      </c>
      <c r="E462" s="192" t="s">
        <v>757</v>
      </c>
      <c r="F462" s="192" t="s">
        <v>210</v>
      </c>
      <c r="G462" s="165" t="s">
        <v>1182</v>
      </c>
      <c r="H462" s="193" t="str">
        <f t="shared" si="40"/>
        <v>CADILLACLCW1305 TH</v>
      </c>
      <c r="I462" s="165" t="str">
        <f t="shared" si="45"/>
        <v>01214011</v>
      </c>
      <c r="J462" s="195">
        <v>-0.06</v>
      </c>
    </row>
    <row r="463" spans="1:10" hidden="1" x14ac:dyDescent="0.2">
      <c r="A463" s="192" t="s">
        <v>13</v>
      </c>
      <c r="B463" s="192" t="s">
        <v>212</v>
      </c>
      <c r="C463" s="193" t="s">
        <v>68</v>
      </c>
      <c r="D463" s="192" t="s">
        <v>86</v>
      </c>
      <c r="E463" s="192" t="s">
        <v>758</v>
      </c>
      <c r="F463" s="192" t="s">
        <v>197</v>
      </c>
      <c r="G463" s="165" t="s">
        <v>1183</v>
      </c>
      <c r="H463" s="193" t="str">
        <f t="shared" si="40"/>
        <v>CADILLACUT</v>
      </c>
      <c r="I463" s="165" t="str">
        <f t="shared" si="45"/>
        <v>01201013</v>
      </c>
      <c r="J463" s="195">
        <v>0</v>
      </c>
    </row>
    <row r="464" spans="1:10" hidden="1" x14ac:dyDescent="0.2">
      <c r="A464" s="192" t="s">
        <v>1222</v>
      </c>
      <c r="B464" s="192" t="s">
        <v>1223</v>
      </c>
      <c r="C464" s="193" t="s">
        <v>68</v>
      </c>
      <c r="D464" s="192" t="s">
        <v>86</v>
      </c>
      <c r="E464" s="192" t="s">
        <v>1225</v>
      </c>
      <c r="F464" s="192" t="s">
        <v>180</v>
      </c>
      <c r="G464" s="165" t="str">
        <f>CONCATENATE(B464,D464,F464)</f>
        <v>35701006</v>
      </c>
      <c r="H464" s="193" t="str">
        <f t="shared" ref="H464" si="46">CONCATENATE(A464,E464)</f>
        <v>MASERATIGHIBLI</v>
      </c>
      <c r="I464" s="165" t="str">
        <f>CONCATENATE(B464,D464,F464)</f>
        <v>35701006</v>
      </c>
      <c r="J464" s="195">
        <v>-0.04</v>
      </c>
    </row>
    <row r="465" spans="1:10" hidden="1" x14ac:dyDescent="0.2">
      <c r="A465" s="192" t="s">
        <v>1222</v>
      </c>
      <c r="B465" s="192" t="s">
        <v>1223</v>
      </c>
      <c r="C465" s="193" t="s">
        <v>152</v>
      </c>
      <c r="D465" s="192" t="s">
        <v>151</v>
      </c>
      <c r="E465" s="192" t="s">
        <v>1224</v>
      </c>
      <c r="F465" s="192" t="s">
        <v>173</v>
      </c>
      <c r="G465" s="165" t="str">
        <f>CONCATENATE(B465,D465,F465)</f>
        <v>35702005</v>
      </c>
      <c r="H465" s="193" t="str">
        <f t="shared" ref="H465" si="47">CONCATENATE(A465,E465)</f>
        <v>MASERATILEVANTE</v>
      </c>
      <c r="I465" s="165" t="str">
        <f t="shared" ref="I465" si="48">CONCATENATE(B465,D465,F465)</f>
        <v>35702005</v>
      </c>
      <c r="J465" s="195">
        <v>-0.04</v>
      </c>
    </row>
    <row r="466" spans="1:10" hidden="1" x14ac:dyDescent="0.2">
      <c r="A466" s="192" t="s">
        <v>1222</v>
      </c>
      <c r="B466" s="192" t="s">
        <v>1223</v>
      </c>
      <c r="C466" s="193" t="s">
        <v>68</v>
      </c>
      <c r="D466" s="192" t="s">
        <v>86</v>
      </c>
      <c r="E466" s="196" t="s">
        <v>1226</v>
      </c>
      <c r="F466" s="192" t="s">
        <v>179</v>
      </c>
      <c r="G466" s="165" t="str">
        <f>CONCATENATE(B466,D466,F466)</f>
        <v>35701007</v>
      </c>
      <c r="H466" s="193" t="str">
        <f t="shared" ref="H466" si="49">CONCATENATE(A466,E466)</f>
        <v>MASERATIQUATTROPORTE</v>
      </c>
      <c r="I466" s="165" t="str">
        <f t="shared" ref="I466" si="50">CONCATENATE(B466,D466,F466)</f>
        <v>35701007</v>
      </c>
      <c r="J466" s="195">
        <v>-0.04</v>
      </c>
    </row>
    <row r="467" spans="1:10" hidden="1" x14ac:dyDescent="0.2">
      <c r="G467" s="165" t="s">
        <v>740</v>
      </c>
      <c r="I467" s="165" t="str">
        <f t="shared" ref="I467:I471" si="51">CONCATENATE(B467,D467,F467)</f>
        <v/>
      </c>
    </row>
    <row r="468" spans="1:10" hidden="1" x14ac:dyDescent="0.2">
      <c r="G468" s="165" t="s">
        <v>740</v>
      </c>
      <c r="I468" s="165" t="str">
        <f t="shared" si="51"/>
        <v/>
      </c>
    </row>
    <row r="469" spans="1:10" hidden="1" x14ac:dyDescent="0.2">
      <c r="G469" s="165" t="s">
        <v>740</v>
      </c>
      <c r="I469" s="165" t="str">
        <f t="shared" si="51"/>
        <v/>
      </c>
    </row>
    <row r="470" spans="1:10" hidden="1" x14ac:dyDescent="0.2">
      <c r="A470" s="192" t="s">
        <v>16</v>
      </c>
      <c r="B470" s="192" t="s">
        <v>193</v>
      </c>
      <c r="C470" s="193" t="s">
        <v>68</v>
      </c>
      <c r="D470" s="192" t="s">
        <v>86</v>
      </c>
      <c r="E470" s="192" t="s">
        <v>1241</v>
      </c>
      <c r="F470" s="192" t="s">
        <v>328</v>
      </c>
      <c r="G470" s="165" t="s">
        <v>855</v>
      </c>
      <c r="H470" s="193" t="str">
        <f t="shared" ref="H470:H471" si="52">CONCATENATE(A470,E470)</f>
        <v>CHEVROLETBEAT</v>
      </c>
      <c r="I470" s="165" t="str">
        <f t="shared" si="51"/>
        <v>01601103</v>
      </c>
      <c r="J470" s="195">
        <v>0</v>
      </c>
    </row>
    <row r="471" spans="1:10" hidden="1" x14ac:dyDescent="0.2">
      <c r="A471" s="192" t="s">
        <v>74</v>
      </c>
      <c r="B471" s="192" t="s">
        <v>247</v>
      </c>
      <c r="C471" s="193" t="s">
        <v>68</v>
      </c>
      <c r="D471" s="192" t="s">
        <v>86</v>
      </c>
      <c r="E471" s="192" t="s">
        <v>1242</v>
      </c>
      <c r="F471" s="192" t="s">
        <v>698</v>
      </c>
      <c r="G471" s="165" t="s">
        <v>1138</v>
      </c>
      <c r="H471" s="193" t="str">
        <f t="shared" si="52"/>
        <v>TOYOTAAGYA</v>
      </c>
      <c r="I471" s="165" t="str">
        <f t="shared" si="51"/>
        <v>09001112</v>
      </c>
      <c r="J471" s="195">
        <v>0</v>
      </c>
    </row>
  </sheetData>
  <sheetProtection selectLockedCells="1" selectUnlockedCells="1"/>
  <autoFilter ref="A1:J471">
    <filterColumn colId="0">
      <filters>
        <filter val="NISSAN"/>
      </filters>
    </filterColumn>
  </autoFilter>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38</vt:i4>
      </vt:variant>
    </vt:vector>
  </HeadingPairs>
  <TitlesOfParts>
    <vt:vector size="42" baseType="lpstr">
      <vt:lpstr>Historial de tránsito</vt:lpstr>
      <vt:lpstr>COBERTURA COMPLETA</vt:lpstr>
      <vt:lpstr>Parametros</vt:lpstr>
      <vt:lpstr>MARCALIN</vt:lpstr>
      <vt:lpstr>ACURA</vt:lpstr>
      <vt:lpstr>'COBERTURA COMPLETA'!Área_de_impresión</vt:lpstr>
      <vt:lpstr>AUDI</vt:lpstr>
      <vt:lpstr>BMW</vt:lpstr>
      <vt:lpstr>CADILLAC</vt:lpstr>
      <vt:lpstr>CHEVROLET</vt:lpstr>
      <vt:lpstr>DAIHATSU</vt:lpstr>
      <vt:lpstr>FIAT</vt:lpstr>
      <vt:lpstr>FORD</vt:lpstr>
      <vt:lpstr>HONDA</vt:lpstr>
      <vt:lpstr>HUMMER</vt:lpstr>
      <vt:lpstr>HYUNDAI</vt:lpstr>
      <vt:lpstr>INFINITI</vt:lpstr>
      <vt:lpstr>ISUZU</vt:lpstr>
      <vt:lpstr>JAGUAR</vt:lpstr>
      <vt:lpstr>JEEP</vt:lpstr>
      <vt:lpstr>KIA</vt:lpstr>
      <vt:lpstr>LAND_ROVER</vt:lpstr>
      <vt:lpstr>LEXUS</vt:lpstr>
      <vt:lpstr>LINCOLN</vt:lpstr>
      <vt:lpstr>'COBERTURA COMPLETA'!MARCAS</vt:lpstr>
      <vt:lpstr>MASERATI</vt:lpstr>
      <vt:lpstr>MAZDA</vt:lpstr>
      <vt:lpstr>MERCEDES_BENZ</vt:lpstr>
      <vt:lpstr>MG</vt:lpstr>
      <vt:lpstr>MINI</vt:lpstr>
      <vt:lpstr>MITSUBISHI</vt:lpstr>
      <vt:lpstr>NISSAN</vt:lpstr>
      <vt:lpstr>PEUGEOT</vt:lpstr>
      <vt:lpstr>PORSCHE</vt:lpstr>
      <vt:lpstr>RENAULT</vt:lpstr>
      <vt:lpstr>SEAT</vt:lpstr>
      <vt:lpstr>SKODA</vt:lpstr>
      <vt:lpstr>SUBARU</vt:lpstr>
      <vt:lpstr>SUZUKI</vt:lpstr>
      <vt:lpstr>TOYOTA</vt:lpstr>
      <vt:lpstr>VOLKSWAGEN</vt:lpstr>
      <vt:lpstr>VOLVO</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De Gracia M.</dc:creator>
  <cp:lastModifiedBy>Adrian Alexander Hill Hernandez</cp:lastModifiedBy>
  <cp:lastPrinted>2017-06-15T21:11:07Z</cp:lastPrinted>
  <dcterms:created xsi:type="dcterms:W3CDTF">2016-08-24T22:28:51Z</dcterms:created>
  <dcterms:modified xsi:type="dcterms:W3CDTF">2018-05-25T22:33:56Z</dcterms:modified>
</cp:coreProperties>
</file>