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ra\Downloads\"/>
    </mc:Choice>
  </mc:AlternateContent>
  <xr:revisionPtr revIDLastSave="0" documentId="8_{69CF0FE8-30E0-4AD8-9A0C-DDCAF7FD7D71}" xr6:coauthVersionLast="43" xr6:coauthVersionMax="43" xr10:uidLastSave="{00000000-0000-0000-0000-000000000000}"/>
  <workbookProtection workbookAlgorithmName="SHA-512" workbookHashValue="KRDZSOmrPE/TmyTYqY4WsDuZ6pWsog6xfVPWJA0aXmEhhcfilOOionS/qqSNgsGs5m+OaaBDtryBCwuk5JR7Ag==" workbookSaltValue="FV+rLaJmnj/fv1p/zCiXug==" workbookSpinCount="100000" lockStructure="1"/>
  <bookViews>
    <workbookView xWindow="20370" yWindow="-120" windowWidth="29040" windowHeight="15840" xr2:uid="{00000000-000D-0000-FFFF-FFFF00000000}"/>
  </bookViews>
  <sheets>
    <sheet name="Cotizador - incendio básico" sheetId="1" r:id="rId1"/>
    <sheet name="correg" sheetId="6" state="hidden" r:id="rId2"/>
    <sheet name="Distritos" sheetId="7" state="hidden" r:id="rId3"/>
    <sheet name="Prov" sheetId="8" state="hidden" r:id="rId4"/>
    <sheet name="INCENDIO" sheetId="9" state="hidden" r:id="rId5"/>
    <sheet name="Robo" sheetId="10" state="hidden" r:id="rId6"/>
    <sheet name="inundación" sheetId="11" state="hidden" r:id="rId7"/>
    <sheet name="Variables " sheetId="2" state="hidden" r:id="rId8"/>
    <sheet name="Hoja1" sheetId="3" state="hidden" r:id="rId9"/>
  </sheets>
  <definedNames>
    <definedName name="_xlnm.Print_Area" localSheetId="0">'Cotizador - incendio básico'!$A$1:$F$81</definedName>
    <definedName name="BocasdelToro">Distritos!$C$3:$C$6</definedName>
    <definedName name="BocasdelToroAlmirante">correg!$D$3:$D$8</definedName>
    <definedName name="BocasdelToroBocasdelToro">correg!$D$9:$D$13</definedName>
    <definedName name="BocasdelToroChanguinola">correg!$D$14:$D$26</definedName>
    <definedName name="BocasdelToroChiriquíGrande">correg!$D$27:$D$32</definedName>
    <definedName name="ChiriiquíTolé">correg!$D$124:$D$132</definedName>
    <definedName name="Chiriquí">Distritos!$C$7:$C$20</definedName>
    <definedName name="ChiriquíAlanje">correg!$D$33:$D$41</definedName>
    <definedName name="ChiriquíBarú">correg!$D$42:$D$46</definedName>
    <definedName name="ChiriquíBoquerón">correg!$D$47:$D$54</definedName>
    <definedName name="ChiriquíBoquete">correg!$D$55:$D$60</definedName>
    <definedName name="ChiriquíBugaba">correg!$D$61:$D$72</definedName>
    <definedName name="ChiriquíDavid">correg!$D$73:$D$82</definedName>
    <definedName name="ChiriquíDolega">correg!$D$83:$D$90</definedName>
    <definedName name="ChiriquíGualaca">correg!$D$91:$D$95</definedName>
    <definedName name="ChiriquíRemedios">correg!$D$96:$D$100</definedName>
    <definedName name="ChiriquíRenacimiento">correg!$D$101:$D$108</definedName>
    <definedName name="ChiriquíSanFélix">correg!$D$109:$D$113</definedName>
    <definedName name="ChiriquíSanLorenzo">correg!$D$114:$D$118</definedName>
    <definedName name="ChiriquíTierrasAltas">correg!$D$119:$D$123</definedName>
    <definedName name="Coclé">Distritos!$C$21:$C$26</definedName>
    <definedName name="CocléAguadulce">correg!$D$133:$D$137</definedName>
    <definedName name="CocléAntón">correg!$D$138:$D$147</definedName>
    <definedName name="CocléLaPintada">correg!$D$149:$D$154</definedName>
    <definedName name="CocléNatá">correg!$D$155:$D$160</definedName>
    <definedName name="CocléOlá">correg!$D$161:$D$165</definedName>
    <definedName name="CocléPenonomé">correg!$D$166:$D$176</definedName>
    <definedName name="Colón">Distritos!$C$27:$C$31</definedName>
    <definedName name="ColónChagres">correg!$D$191:$D$197</definedName>
    <definedName name="ColónColón">correg!$D$177:$D$190</definedName>
    <definedName name="ColónDonoso">correg!$D$198:$D$203</definedName>
    <definedName name="ColónPortobelo">correg!$D$204:$D$208</definedName>
    <definedName name="ColónSantaIsabel">correg!$D$209:$D$216</definedName>
    <definedName name="Darién">Distritos!$C$32:$C$33</definedName>
    <definedName name="DariénChepigana">correg!$D$217:$D$232</definedName>
    <definedName name="DariénPinogana">correg!$D$233:$D$241</definedName>
    <definedName name="Herrera">Distritos!$C$34:$C$40</definedName>
    <definedName name="HerreraChitré">correg!$D$242:$D$246</definedName>
    <definedName name="HerreraLasMinas">correg!$D$247:$D$253</definedName>
    <definedName name="HerreraLosPozos">correg!$D$254:$D$262</definedName>
    <definedName name="HerreraOcú">correg!$D$263:$D$270</definedName>
    <definedName name="HerreraParita">correg!$D$271:$D$277</definedName>
    <definedName name="HerreraPesé">correg!$D$278:$D$285</definedName>
    <definedName name="HerreraSantaMaría">correg!$D$286:$D$290</definedName>
    <definedName name="LosSantos">Distritos!$C$41:$C$47</definedName>
    <definedName name="LosSantosGuararé">correg!$D$291:$D$300</definedName>
    <definedName name="LosSantosLasTablas">correg!$D$301:$D$324</definedName>
    <definedName name="LosSantosLosSantos">correg!$D$325:$D$339</definedName>
    <definedName name="LosSantosMacaracas">correg!$D$340:$D$350</definedName>
    <definedName name="LosSantosPedasí">correg!$D$351:$D$355</definedName>
    <definedName name="LosSantosPocrí">correg!$D$356:$D$360</definedName>
    <definedName name="LosSantosTonosí">correg!$D$361:$D$371</definedName>
    <definedName name="Panamá">Distritos!$C$48:$C$53</definedName>
    <definedName name="PanamáBalboa">correg!$D$372:$D$377</definedName>
    <definedName name="PanamáChepo">correg!$D$378:$D$385</definedName>
    <definedName name="PanamáChimán">correg!$D$386:$D$390</definedName>
    <definedName name="PanamáOeste">Distritos!$C$54:$C$58</definedName>
    <definedName name="PanamáOesteArraiján">correg!$D$428:$D$435</definedName>
    <definedName name="PanamáOesteCapira">correg!$D$436:$D$448</definedName>
    <definedName name="PanamáOesteChame">correg!$D$449:$D$459</definedName>
    <definedName name="PanamáOesteLaChorrera">correg!$D$460:$D$477</definedName>
    <definedName name="PanamáOesteSanCarlos">correg!$D$478:$D$486</definedName>
    <definedName name="PanamáPanamá">correg!$D$391:$D$415</definedName>
    <definedName name="PanamáSanMiguelito">correg!$D$416:$D$424</definedName>
    <definedName name="PanamáTaboga">correg!$D$425:$D$427</definedName>
    <definedName name="Provincia">Prov!$B$3:$B$12</definedName>
    <definedName name="_xlnm.Print_Titles" localSheetId="0">'Cotizador - incendio básico'!$1:$37</definedName>
    <definedName name="Veraguas">Distritos!$C$59:$C$70</definedName>
    <definedName name="VeraguasAtalaya">correg!$D$487:$D$491</definedName>
    <definedName name="VeraguasCalobre">correg!$D$492:$D$503</definedName>
    <definedName name="VeraguasCañazas">correg!$D$504:$D$511</definedName>
    <definedName name="VeraguasLaMesa">correg!$D$512:$D$518</definedName>
    <definedName name="VeraguasLasPalmas">correg!$D$519:$D$531</definedName>
    <definedName name="VeraguasMariato">correg!$D$532:$D$536</definedName>
    <definedName name="VeraguasMontijo">correg!$D$537:$D$544</definedName>
    <definedName name="VeraguasRíodeJesús">correg!$D$545:$D$550</definedName>
    <definedName name="VeraguasSanFrancisco">correg!$D$551:$D$556</definedName>
    <definedName name="VeraguasSantaFé">correg!$D$557:$D$564</definedName>
    <definedName name="VeraguasSantiago">correg!$D$565:$D$579</definedName>
    <definedName name="VeraguasSoná">correg!$D$580:$D$590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6" i="1" l="1"/>
  <c r="C55" i="1" l="1"/>
  <c r="E32" i="1"/>
  <c r="D57" i="1" s="1"/>
  <c r="E23" i="1" l="1"/>
  <c r="D49" i="1"/>
  <c r="E24" i="1"/>
  <c r="D42" i="1" s="1"/>
  <c r="E31" i="1"/>
  <c r="D56" i="1" l="1"/>
  <c r="F56" i="1" s="1"/>
  <c r="C37" i="1"/>
  <c r="C38" i="1" s="1"/>
  <c r="C39" i="1" s="1"/>
  <c r="C40" i="1" s="1"/>
  <c r="C41" i="1" s="1"/>
  <c r="C43" i="1" s="1"/>
  <c r="D48" i="1"/>
  <c r="E33" i="1"/>
  <c r="D58" i="1"/>
  <c r="C44" i="1" l="1"/>
  <c r="C45" i="1" s="1"/>
  <c r="C46" i="1" s="1"/>
  <c r="C47" i="1" s="1"/>
  <c r="C48" i="1" s="1"/>
  <c r="D47" i="1"/>
  <c r="F22" i="1" l="1"/>
  <c r="F21" i="1"/>
  <c r="G21" i="1" l="1"/>
  <c r="M7" i="1" s="1"/>
  <c r="L7" i="1" s="1"/>
  <c r="C27" i="1"/>
  <c r="E21" i="1" s="1"/>
  <c r="M5" i="1" l="1"/>
  <c r="E30" i="1"/>
  <c r="E55" i="1" s="1"/>
  <c r="F30" i="1"/>
  <c r="F29" i="1"/>
  <c r="E58" i="1"/>
  <c r="E57" i="1"/>
  <c r="F71" i="1"/>
  <c r="B71" i="1" s="1"/>
  <c r="F70" i="1"/>
  <c r="B70" i="1" s="1"/>
  <c r="L5" i="1" l="1"/>
  <c r="I3" i="1"/>
  <c r="C14" i="9"/>
  <c r="C15" i="9"/>
  <c r="C16" i="9"/>
  <c r="C17" i="9"/>
  <c r="C18" i="9"/>
  <c r="C19" i="9"/>
  <c r="C20" i="9"/>
  <c r="C21" i="9"/>
  <c r="C13" i="9"/>
  <c r="C12" i="9"/>
  <c r="C10" i="9"/>
  <c r="C11" i="9"/>
  <c r="C6" i="9"/>
  <c r="C7" i="9"/>
  <c r="C8" i="9"/>
  <c r="C9" i="9"/>
  <c r="C5" i="9"/>
  <c r="F69" i="1" l="1"/>
  <c r="B69" i="1" s="1"/>
  <c r="G19" i="1"/>
  <c r="G18" i="1"/>
  <c r="G20" i="1" l="1"/>
  <c r="E44" i="1"/>
  <c r="E45" i="1"/>
  <c r="F23" i="1"/>
  <c r="F24" i="1"/>
  <c r="E62" i="1" s="1"/>
  <c r="E61" i="1" l="1"/>
  <c r="F55" i="1"/>
  <c r="F65" i="1" s="1"/>
  <c r="F25" i="1"/>
  <c r="E64" i="1" l="1"/>
  <c r="E65" i="1" s="1"/>
  <c r="E66" i="1" s="1"/>
  <c r="G119" i="2"/>
  <c r="G118" i="2"/>
  <c r="G66" i="2"/>
  <c r="G65" i="2"/>
  <c r="G64" i="2"/>
  <c r="G63" i="2"/>
  <c r="G62" i="2"/>
  <c r="G61" i="2"/>
  <c r="G14" i="2"/>
  <c r="G13" i="2"/>
  <c r="G12" i="2"/>
  <c r="G11" i="2"/>
  <c r="G10" i="2"/>
  <c r="G9" i="2"/>
  <c r="G8" i="2"/>
  <c r="G7" i="2"/>
  <c r="G6" i="2"/>
  <c r="G5" i="2"/>
  <c r="G4" i="2"/>
  <c r="G3" i="2"/>
  <c r="L3" i="2" l="1"/>
  <c r="R3" i="2"/>
  <c r="X3" i="2"/>
  <c r="L5" i="2"/>
  <c r="R5" i="2"/>
  <c r="X5" i="2"/>
  <c r="L6" i="2"/>
  <c r="R6" i="2"/>
  <c r="X6" i="2"/>
  <c r="L7" i="2"/>
  <c r="R7" i="2"/>
  <c r="X7" i="2"/>
  <c r="L8" i="2"/>
  <c r="R8" i="2"/>
  <c r="X8" i="2"/>
  <c r="L9" i="2"/>
  <c r="R9" i="2"/>
  <c r="X9" i="2"/>
  <c r="L10" i="2"/>
  <c r="R10" i="2"/>
  <c r="X10" i="2"/>
  <c r="L11" i="2"/>
  <c r="L13" i="2" s="1"/>
  <c r="R11" i="2"/>
  <c r="R17" i="2" s="1"/>
  <c r="X11" i="2"/>
  <c r="X12" i="2" s="1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K29" i="2"/>
  <c r="Q29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B8" i="1"/>
  <c r="X24" i="2" l="1"/>
  <c r="X20" i="2"/>
  <c r="X22" i="2"/>
  <c r="X28" i="2"/>
  <c r="X17" i="2"/>
  <c r="X25" i="2"/>
  <c r="X23" i="2"/>
  <c r="X21" i="2"/>
  <c r="X13" i="2"/>
  <c r="X14" i="2" s="1"/>
  <c r="X15" i="2" s="1"/>
  <c r="X27" i="2"/>
  <c r="X18" i="2"/>
  <c r="X16" i="2"/>
  <c r="L27" i="2"/>
  <c r="L42" i="2"/>
  <c r="L19" i="2"/>
  <c r="L29" i="2"/>
  <c r="L18" i="2"/>
  <c r="L14" i="2"/>
  <c r="L12" i="2"/>
  <c r="L30" i="2"/>
  <c r="R42" i="2"/>
  <c r="L32" i="2"/>
  <c r="R12" i="2"/>
  <c r="L33" i="2"/>
  <c r="L28" i="2"/>
  <c r="R29" i="2"/>
  <c r="L17" i="2"/>
  <c r="L34" i="2"/>
  <c r="L43" i="2"/>
  <c r="L36" i="2"/>
  <c r="R13" i="2"/>
  <c r="R27" i="2"/>
  <c r="R19" i="2"/>
  <c r="R36" i="2"/>
  <c r="R43" i="2"/>
  <c r="R32" i="2"/>
  <c r="R33" i="2"/>
  <c r="R34" i="2"/>
  <c r="R18" i="2"/>
  <c r="R14" i="2"/>
  <c r="R28" i="2"/>
  <c r="R30" i="2"/>
</calcChain>
</file>

<file path=xl/sharedStrings.xml><?xml version="1.0" encoding="utf-8"?>
<sst xmlns="http://schemas.openxmlformats.org/spreadsheetml/2006/main" count="3041" uniqueCount="1040">
  <si>
    <t xml:space="preserve">                                  Cotización de MultiProteccion </t>
  </si>
  <si>
    <t>Multiproteccion Comercial</t>
  </si>
  <si>
    <t xml:space="preserve">Productos </t>
  </si>
  <si>
    <t>INFORMACIÓN DEL CLIENTE</t>
  </si>
  <si>
    <t>Nombre del Cliente:</t>
  </si>
  <si>
    <t>Apartamento</t>
  </si>
  <si>
    <t xml:space="preserve">Descripcion del bien </t>
  </si>
  <si>
    <t xml:space="preserve">Segmento </t>
  </si>
  <si>
    <t>Plus</t>
  </si>
  <si>
    <t>Personal</t>
  </si>
  <si>
    <t>N/A</t>
  </si>
  <si>
    <t>Incendio, Impacto de Rayo, Daños por Humo, Explosión</t>
  </si>
  <si>
    <t>Caída de Arboles, Caída de Aeronaves, Ondas Sónicas</t>
  </si>
  <si>
    <t>Daños Directos por Vendaval, Huracán, Tornado, Tromba o Granizo</t>
  </si>
  <si>
    <t>Terremoto, Temblor, Erupción Volcánica</t>
  </si>
  <si>
    <t>Daños directos por Inundación, Daños por Agua y Desbordamiento del Mar</t>
  </si>
  <si>
    <t>Desórdenes Públicos, Daños por Maldad, Actos de Vandalismo o Malintencionados</t>
  </si>
  <si>
    <t>Daños comunes por agua, Por omisión de cierre de llaves o grifos de agua</t>
  </si>
  <si>
    <t>Daños comunes por agua, Por goteo o filtración</t>
  </si>
  <si>
    <t>Daños Indirectos por Rayo</t>
  </si>
  <si>
    <t>Bienes Refrigerados</t>
  </si>
  <si>
    <t>Daños Estéticos</t>
  </si>
  <si>
    <t>Gastos de Cerrajería por Emergencia</t>
  </si>
  <si>
    <t>Gasto de Reposición de Cerradura</t>
  </si>
  <si>
    <t>Gastos Extraordinarios</t>
  </si>
  <si>
    <t>Reconstrucción de Jardines</t>
  </si>
  <si>
    <t>Rotura de Cristales</t>
  </si>
  <si>
    <t>Pérdida de Equipaje</t>
  </si>
  <si>
    <t>Robo con Forzamiento Contenido  y Caja Fuerte</t>
  </si>
  <si>
    <t>Asalto Dentro - dinero, valores y contenido</t>
  </si>
  <si>
    <t>Asalto fuera - dinero, valores y contenido</t>
  </si>
  <si>
    <t>Objetos de valor (aplica para Joyas y Alhajas)</t>
  </si>
  <si>
    <t>Fidelidad de Empleados Domésticos</t>
  </si>
  <si>
    <t xml:space="preserve">Gastos Médicos para Empleados Domésticos </t>
  </si>
  <si>
    <t>Inhabilitación de la Vivienda</t>
  </si>
  <si>
    <t>Hospedaje para Mascotas</t>
  </si>
  <si>
    <t>Cobertura de Accidentes para Mascotas</t>
  </si>
  <si>
    <t>Robo a Tarjeta de Crédito</t>
  </si>
  <si>
    <t>Responsabiliad Civil (LUC)</t>
  </si>
  <si>
    <t>Accidentes Personales</t>
  </si>
  <si>
    <t>Asistencia Exequial</t>
  </si>
  <si>
    <t>Servicio de Emergencia Médica</t>
  </si>
  <si>
    <t>COBERTURA</t>
  </si>
  <si>
    <t>SUMA ASEGURADA</t>
  </si>
  <si>
    <t xml:space="preserve">LIMITE </t>
  </si>
  <si>
    <t>DEDUCIBLE</t>
  </si>
  <si>
    <t xml:space="preserve">Multiproteccion Hogar - Standard </t>
  </si>
  <si>
    <t xml:space="preserve">Multiproteccion Hogar - Premium </t>
  </si>
  <si>
    <t xml:space="preserve">Multiproteccion Hogar - Standard - Colaboradores </t>
  </si>
  <si>
    <t xml:space="preserve">Multiproteccion Hogar- Premium - Colaboradores </t>
  </si>
  <si>
    <t>Multiproteccion Hogar - Standard - Clientes del Banco</t>
  </si>
  <si>
    <t>Multiproteccion Hogar - Premium - Clientes del Banco</t>
  </si>
  <si>
    <t xml:space="preserve">COMBINACION </t>
  </si>
  <si>
    <t xml:space="preserve">Tarifa </t>
  </si>
  <si>
    <t>Impacto de Vehículos, Impacto de Animales</t>
  </si>
  <si>
    <t>Daños por humo ampliado</t>
  </si>
  <si>
    <t xml:space="preserve">Extension Electrica para Maquinaria y aparatos Electricos </t>
  </si>
  <si>
    <t xml:space="preserve">Declaracion de Valores </t>
  </si>
  <si>
    <t xml:space="preserve">Nuevas Adquisiciones </t>
  </si>
  <si>
    <t>Traslados Temporales</t>
  </si>
  <si>
    <t>Gastos de Plomería por Emergencia</t>
  </si>
  <si>
    <t xml:space="preserve">Gastos de Electricidad por Emergencia </t>
  </si>
  <si>
    <t>Personal de Seguridad</t>
  </si>
  <si>
    <t>Equipos electronicos</t>
  </si>
  <si>
    <t xml:space="preserve">Standard </t>
  </si>
  <si>
    <t>Premium</t>
  </si>
  <si>
    <t>Comercial</t>
  </si>
  <si>
    <t>10% perdida, Minimo USD 250.00</t>
  </si>
  <si>
    <t>USD 250 por Acont.</t>
  </si>
  <si>
    <t>45 Dias</t>
  </si>
  <si>
    <t>USD 50.00 por Acont.</t>
  </si>
  <si>
    <t>Max. USD 5 000.00 por año</t>
  </si>
  <si>
    <t>Standard</t>
  </si>
  <si>
    <t xml:space="preserve">Prima Total </t>
  </si>
  <si>
    <t>Sin otro particular por el momento, quedo a sus órdenes para cualquier consulta adicional.</t>
  </si>
  <si>
    <t>Atentamente,</t>
  </si>
  <si>
    <t>Prima Antes de Impuesto</t>
  </si>
  <si>
    <t>Casa</t>
  </si>
  <si>
    <t>Comercio</t>
  </si>
  <si>
    <t>Preferencial</t>
  </si>
  <si>
    <t>60 Dias</t>
  </si>
  <si>
    <t>Max. USD 7 500.00 por año</t>
  </si>
  <si>
    <t>2% del monto asegurado (min USD 250.00)</t>
  </si>
  <si>
    <t xml:space="preserve">Incendio o Impacto de Rayo </t>
  </si>
  <si>
    <t>Daños por Humo</t>
  </si>
  <si>
    <t>Explosión</t>
  </si>
  <si>
    <t>Impacto de vehículos</t>
  </si>
  <si>
    <t>Ondas Sónicas</t>
  </si>
  <si>
    <t>Terremoto, Temblor, Erupción Volcánica,</t>
  </si>
  <si>
    <t>Daños directos por Inundación, Daños por Agua, Desbordamiento del Mar</t>
  </si>
  <si>
    <t>Desórdenes Públicos</t>
  </si>
  <si>
    <t>Daños por Maldad</t>
  </si>
  <si>
    <t>Saqueo</t>
  </si>
  <si>
    <t>Responsabilidad Civil General</t>
  </si>
  <si>
    <t xml:space="preserve">Fidelidad </t>
  </si>
  <si>
    <t>Defensa Judicial</t>
  </si>
  <si>
    <t>Robo con Forzamiento  Contenido</t>
  </si>
  <si>
    <t xml:space="preserve">Robo con Forzamiento Caja Fuerte </t>
  </si>
  <si>
    <t xml:space="preserve">USD 25 000.00 por evento y en agregado anual </t>
  </si>
  <si>
    <t xml:space="preserve">USD 10 000.00 por evento y en agregado anual </t>
  </si>
  <si>
    <t>Asalto Dentro y Fuera del Local</t>
  </si>
  <si>
    <t xml:space="preserve">USD 20 000.00 por evento y en agregado anual </t>
  </si>
  <si>
    <t>Equipo Electrónico.</t>
  </si>
  <si>
    <t>Vidrios.</t>
  </si>
  <si>
    <t>Max. USD 5 000.00</t>
  </si>
  <si>
    <t>USD 50 por Acont.</t>
  </si>
  <si>
    <t>Letreros.</t>
  </si>
  <si>
    <t>Carga Terrestre.</t>
  </si>
  <si>
    <t xml:space="preserve">Rotura de Planta Eléctrica. </t>
  </si>
  <si>
    <t>Remoción de Escombros.</t>
  </si>
  <si>
    <t>Para Comercio Favor de Cotizar el producto Multiproteccion Comercial</t>
  </si>
  <si>
    <t>No aplica para este segmento</t>
  </si>
  <si>
    <t>Favor colocar segmento del Banco</t>
  </si>
  <si>
    <t>No aplica Segmento del Banco</t>
  </si>
  <si>
    <t xml:space="preserve">No aplica para Comercio </t>
  </si>
  <si>
    <t>No aplica para Casa</t>
  </si>
  <si>
    <t xml:space="preserve">No aplica para Apartamento </t>
  </si>
  <si>
    <t>x</t>
  </si>
  <si>
    <t xml:space="preserve"> 50 000 por acont. aplica solo para Explosion</t>
  </si>
  <si>
    <t>2% del monto asegurado (min USD 250.00) por acont.</t>
  </si>
  <si>
    <t>10% perdida, Minimo USD 250.00 por acont.</t>
  </si>
  <si>
    <t xml:space="preserve">Por evento y en agregado anual </t>
  </si>
  <si>
    <t>USD 250.00 por acont.</t>
  </si>
  <si>
    <t>30 Dias.</t>
  </si>
  <si>
    <t>Max. por año</t>
  </si>
  <si>
    <t>USD 150.00 por Acont.</t>
  </si>
  <si>
    <t>Max. USD 3,000.00 por año</t>
  </si>
  <si>
    <t>USD 500.00 por Maleta/ USD 1,000.00 por evento y en agregado anual</t>
  </si>
  <si>
    <t>Efectivo hasta  USD 500.00 por año</t>
  </si>
  <si>
    <t>Muebles USD 1500 por año / Dvds y Efectivo  USD 500.00 por año</t>
  </si>
  <si>
    <t>Max. USD 10 000.00 por año/ Efectivo USD 500.00 por año.</t>
  </si>
  <si>
    <t>Joyas: Max. USD 3 000.00 sin declarar, 100% declarado. / Demas: Max. USD 1 000.00 sin declarar por unidad, 100% declarado.</t>
  </si>
  <si>
    <t xml:space="preserve">Max. USD 500.00  por empleado / Max. USD 1,000.00 anual y por colusion </t>
  </si>
  <si>
    <t xml:space="preserve">Reembolso  por año </t>
  </si>
  <si>
    <t xml:space="preserve"> limite total/ Reembolso de Gastos Funerarios hasta USD 1,500.00 </t>
  </si>
  <si>
    <t>Max.USD 5,000.00 por año</t>
  </si>
  <si>
    <t>USD 750.00 por Maleta/ USD 1,500.00 por evento</t>
  </si>
  <si>
    <t>Muebles USD 3000 por año / Dvds USD 750.00 por año y  Efectivo  USD 750.00 por año</t>
  </si>
  <si>
    <t>Max. USD 20, 000.00 por año y  Efectivo  USD 750.00 por año</t>
  </si>
  <si>
    <t>Max.  por año   y Efectivo  USD 750.00 por año</t>
  </si>
  <si>
    <t>Joyas: Max. USD 4 000.00 sin declarar, 100% declarado. / Demas: Max. USD 2,000.00 sin declarar, 100% declarado.</t>
  </si>
  <si>
    <t>Max. USD 7,500.00  por empleado / Max. USD 2,500.00 anual y por colusion</t>
  </si>
  <si>
    <t xml:space="preserve">Reembolso por año </t>
  </si>
  <si>
    <t xml:space="preserve">6 meses/ Max. USD 1,500 Mensuales. </t>
  </si>
  <si>
    <t xml:space="preserve">6 meses/ Max. USD 1,000 Mensuales. </t>
  </si>
  <si>
    <t>Max.  por año</t>
  </si>
  <si>
    <t xml:space="preserve"> limite total/ Reembolso de Gastos Funerarios hasta USD 2,500.00 </t>
  </si>
  <si>
    <t xml:space="preserve">USD 250.00 po Acont. </t>
  </si>
  <si>
    <t>2% del monto asegurado (min USD 1,000 y Maximo de USD 150,000)</t>
  </si>
  <si>
    <t xml:space="preserve">1% del monto asegurado (min USD 1,000 y Maximo de USD 100,000) para Daños Directos por Inundacion y Desb. Del Mar y Max. USD 25,000 para Daños por agua. </t>
  </si>
  <si>
    <t>Max.  por año y USD 1,000 para Gastos Medicos.</t>
  </si>
  <si>
    <t>Max. USD 10, 000.00</t>
  </si>
  <si>
    <t>Max. USD 1, 000.00 por empleado y USD 4 000 por año</t>
  </si>
  <si>
    <t xml:space="preserve">Max. USD 20, 000.00 </t>
  </si>
  <si>
    <t>Max. USD 5, 000.00</t>
  </si>
  <si>
    <t>Multiproteccion Hogar - Premium - Clientes del BancoCasaPersonal0.5</t>
  </si>
  <si>
    <t>Multiproteccion Hogar - Premium - Clientes del BancoApartamentoPersonal0.5</t>
  </si>
  <si>
    <t>Multiproteccion Hogar - Standard - Clientes del BancoCasaPreferencial1</t>
  </si>
  <si>
    <t>Multiproteccion Hogar - Standard - Clientes del BancoCasaPlus1</t>
  </si>
  <si>
    <t>Multiproteccion Hogar - Standard - Clientes del BancoCasaPersonal1</t>
  </si>
  <si>
    <t>Multiproteccion Hogar - Standard - Clientes del BancoApartamentoPreferencial1</t>
  </si>
  <si>
    <t>Multiproteccion Hogar - Standard - Clientes del BancoApartamentoPlus1</t>
  </si>
  <si>
    <t>Multiproteccion Hogar - Standard - Clientes del BancoApartamentoPersonal1</t>
  </si>
  <si>
    <t>Multiproteccion Hogar - Premium - Clientes del BancoCasaPreferencial1</t>
  </si>
  <si>
    <t>Multiproteccion Hogar - Premium - Clientes del BancoCasaPlus1</t>
  </si>
  <si>
    <t>Multiproteccion Hogar - Premium - Clientes del BancoCasaPersonal1</t>
  </si>
  <si>
    <t>Multiproteccion Hogar - Premium - Clientes del BancoApartamentoPreferencial1</t>
  </si>
  <si>
    <t>Multiproteccion Hogar - Premium - Clientes del BancoApartamentoPlus1</t>
  </si>
  <si>
    <t>Multiproteccion Hogar - Premium - Clientes del BancoApartamentoPersonal1</t>
  </si>
  <si>
    <t>Multiproteccion Hogar - Standard CasaPreferencial1</t>
  </si>
  <si>
    <t>Multiproteccion Hogar - Standard ApartamentoPreferencial1</t>
  </si>
  <si>
    <t>Multiproteccion Hogar - Standard ComercioPreferencial1</t>
  </si>
  <si>
    <t>Multiproteccion Hogar - Standard CasaPlus1</t>
  </si>
  <si>
    <t>Multiproteccion Hogar - Standard ApartamentoPlus1</t>
  </si>
  <si>
    <t>Multiproteccion Hogar - Standard ComercioPlus1</t>
  </si>
  <si>
    <t>Multiproteccion Hogar - Standard CasaPersonal1</t>
  </si>
  <si>
    <t>Multiproteccion Hogar - Standard ApartamentoPersonal1</t>
  </si>
  <si>
    <t>Multiproteccion Hogar - Standard ComercioPersonal1</t>
  </si>
  <si>
    <t>Multiproteccion Hogar - Premium CasaPreferencial1</t>
  </si>
  <si>
    <t>Multiproteccion Hogar - Premium ApartamentoPreferencial1</t>
  </si>
  <si>
    <t>Multiproteccion Hogar - Premium ComercioPreferencial1</t>
  </si>
  <si>
    <t>Multiproteccion Hogar - Premium CasaPlus1</t>
  </si>
  <si>
    <t>Multiproteccion Hogar - Premium ApartamentoPlus1</t>
  </si>
  <si>
    <t>Multiproteccion Hogar - Premium ComercioPlus1</t>
  </si>
  <si>
    <t>Multiproteccion Hogar - Premium CasaPersonal1</t>
  </si>
  <si>
    <t>Multiproteccion Hogar - Premium ApartamentoPersonal1</t>
  </si>
  <si>
    <t>Multiproteccion Hogar - Premium ComercioPersonal1</t>
  </si>
  <si>
    <t>Multiproteccion Hogar - Standard - Colaboradores CasaPreferencial1</t>
  </si>
  <si>
    <t>Multiproteccion Hogar - Standard - Colaboradores ApartamentoPreferencial1</t>
  </si>
  <si>
    <t>Multiproteccion Hogar - Standard - Colaboradores ComercioPreferencial1</t>
  </si>
  <si>
    <t>Multiproteccion Hogar - Standard - Colaboradores CasaPlus1</t>
  </si>
  <si>
    <t>Multiproteccion Hogar - Standard - Colaboradores ApartamentoPlus1</t>
  </si>
  <si>
    <t>Multiproteccion Hogar - Standard - Colaboradores ComercioPlus1</t>
  </si>
  <si>
    <t>Multiproteccion Hogar - Standard - Colaboradores CasaPersonal1</t>
  </si>
  <si>
    <t>Multiproteccion Hogar - Standard - Colaboradores ApartamentoPersonal1</t>
  </si>
  <si>
    <t>Multiproteccion Hogar - Standard - Colaboradores ComercioPersonal1</t>
  </si>
  <si>
    <t>Multiproteccion Hogar- Premium - Colaboradores CasaPreferencial1</t>
  </si>
  <si>
    <t>Multiproteccion Hogar- Premium - Colaboradores ApartamentoPreferencial1</t>
  </si>
  <si>
    <t>Multiproteccion Hogar- Premium - Colaboradores ComercioPreferencial1</t>
  </si>
  <si>
    <t>Multiproteccion Hogar- Premium - Colaboradores CasaPlus1</t>
  </si>
  <si>
    <t>Multiproteccion Hogar- Premium - Colaboradores ApartamentoPlus1</t>
  </si>
  <si>
    <t>Multiproteccion Hogar- Premium - Colaboradores ComercioPlus1</t>
  </si>
  <si>
    <t>Multiproteccion Hogar- Premium - Colaboradores CasaPersonal1</t>
  </si>
  <si>
    <t>Multiproteccion Hogar- Premium - Colaboradores ApartamentoPersonal1</t>
  </si>
  <si>
    <t>Multiproteccion Hogar- Premium - Colaboradores ComercioPersonal1</t>
  </si>
  <si>
    <t>Multiproteccion ComercialCasaPreferencial1</t>
  </si>
  <si>
    <t>Multiproteccion ComercialApartamentoPreferencial1</t>
  </si>
  <si>
    <t>Multiproteccion ComercialComercioPreferencial1</t>
  </si>
  <si>
    <t>Multiproteccion ComercialCasaPlus1</t>
  </si>
  <si>
    <t>Multiproteccion ComercialApartamentoPlus1</t>
  </si>
  <si>
    <t>Multiproteccion ComercialComercioPlus1</t>
  </si>
  <si>
    <t>Multiproteccion ComercialCasaPersonal1</t>
  </si>
  <si>
    <t>Multiproteccion ComercialApartamentoPersonal1</t>
  </si>
  <si>
    <t>Multiproteccion ComercialComercioPersonal1</t>
  </si>
  <si>
    <t>Multiproteccion Hogar - Standard - Clientes del BancoComercioPreferencial1</t>
  </si>
  <si>
    <t>Multiproteccion Hogar - Standard - Clientes del BancoComercioPlus1</t>
  </si>
  <si>
    <t>Multiproteccion Hogar - Standard - Clientes del BancoComercioPersonal1</t>
  </si>
  <si>
    <t>Multiproteccion Hogar - Premium - Clientes del BancoComercioPreferencial1</t>
  </si>
  <si>
    <t>Multiproteccion Hogar - Premium - Clientes del BancoComercioPlus1</t>
  </si>
  <si>
    <t>Multiproteccion Hogar - Premium - Clientes del BancoComercioPersonal1</t>
  </si>
  <si>
    <t>Multiproteccion Hogar - Standard Casa1</t>
  </si>
  <si>
    <t>Multiproteccion Hogar - Standard Apartamento1</t>
  </si>
  <si>
    <t>Multiproteccion Hogar - Standard Comercio1</t>
  </si>
  <si>
    <t>Multiproteccion Hogar - Premium Casa1</t>
  </si>
  <si>
    <t>Multiproteccion Hogar - Premium Apartamento1</t>
  </si>
  <si>
    <t>Multiproteccion Hogar - Premium Comercio1</t>
  </si>
  <si>
    <t>Multiproteccion Hogar - Standard - Colaboradores Casa1</t>
  </si>
  <si>
    <t>Multiproteccion Hogar - Standard - Colaboradores Apartamento1</t>
  </si>
  <si>
    <t>Multiproteccion Hogar - Standard - Colaboradores Comercio1</t>
  </si>
  <si>
    <t>Multiproteccion Hogar- Premium - Colaboradores Casa1</t>
  </si>
  <si>
    <t>Multiproteccion Hogar- Premium - Colaboradores Apartamento1</t>
  </si>
  <si>
    <t>Multiproteccion Hogar- Premium - Colaboradores Comercio1</t>
  </si>
  <si>
    <t>Multiproteccion ComercialComercio</t>
  </si>
  <si>
    <t>Multiproteccion Hogar - Standard Comercio0.5</t>
  </si>
  <si>
    <t>Multiproteccion Hogar - Premium Comercio0.5</t>
  </si>
  <si>
    <t>Multiproteccion Hogar - Standard - Colaboradores Comercio0.5</t>
  </si>
  <si>
    <t>Multiproteccion Hogar- Premium - Colaboradores Comercio0.5</t>
  </si>
  <si>
    <t>Multiproteccion Hogar - Standard - Clientes del BancoCasa1</t>
  </si>
  <si>
    <t>Multiproteccion Hogar - Standard - Clientes del BancoApartamento1</t>
  </si>
  <si>
    <t>Multiproteccion Hogar - Standard - Clientes del BancoComercio1</t>
  </si>
  <si>
    <t>Multiproteccion Hogar - Premium - Clientes del BancoCasa1</t>
  </si>
  <si>
    <t>Multiproteccion Hogar - Premium - Clientes del BancoApartamento1</t>
  </si>
  <si>
    <t>Multiproteccion Hogar - Premium - Clientes del BancoComercio1</t>
  </si>
  <si>
    <t>Multiproteccion ComercialCasa1</t>
  </si>
  <si>
    <t>Multiproteccion ComercialApartamento1</t>
  </si>
  <si>
    <t>suma asegurada</t>
  </si>
  <si>
    <t>minima</t>
  </si>
  <si>
    <t>maxima</t>
  </si>
  <si>
    <t>Seguros Sura S.A.</t>
  </si>
  <si>
    <t>Estructura</t>
  </si>
  <si>
    <t xml:space="preserve"> 51 000 por acont. aplica solo para Explosion</t>
  </si>
  <si>
    <t>Incendio, Impacto de Rayo, Daños por Humo, Explosión (Estructura)</t>
  </si>
  <si>
    <t>Cédula o R.U.C.</t>
  </si>
  <si>
    <t>Según Condiciones Generales</t>
  </si>
  <si>
    <t>APLICAN RESTRICCIONES SEGÚN MANUAL</t>
  </si>
  <si>
    <t>sura2017*</t>
  </si>
  <si>
    <t>Pérdida o Daños directos por Humo</t>
  </si>
  <si>
    <t>Explosion de Aparatos a Presión, maquinarias y conducciones de aires acondicionados y similares, o por escape de gas</t>
  </si>
  <si>
    <t>Caída de árboles</t>
  </si>
  <si>
    <t>Remoción de Escombros</t>
  </si>
  <si>
    <t>Desordenes Públicos</t>
  </si>
  <si>
    <t>Daño a elementos del edificio por robo</t>
  </si>
  <si>
    <t>COBERTURAS</t>
  </si>
  <si>
    <t>Pérdida por falta de Refrigeración</t>
  </si>
  <si>
    <t>Daño común por agua</t>
  </si>
  <si>
    <t>Canal, Canales y Canaletas</t>
  </si>
  <si>
    <t>Estructuras Auxiliares</t>
  </si>
  <si>
    <t>Corredor:</t>
  </si>
  <si>
    <t>Suma Asegurada para Contenido:</t>
  </si>
  <si>
    <t>Suma Asegurada para Estructura:</t>
  </si>
  <si>
    <t xml:space="preserve">Actividad del clilente: </t>
  </si>
  <si>
    <t>¿Desea la cobertura de Pérdida por falta de Refrigeración?</t>
  </si>
  <si>
    <t>¿Desea la cobertura de Daño Común por Agua?</t>
  </si>
  <si>
    <t>¿Desea la cobertura de Canal, Canales y Canaletas?</t>
  </si>
  <si>
    <t>¿Desea la cobertura de Estructuras Auxiliares?</t>
  </si>
  <si>
    <t>¿Desea la cobertura de Reposición de Automática de S/A?</t>
  </si>
  <si>
    <t>Reposición Automática de Suma Asegurada con cobro de prima adicional</t>
  </si>
  <si>
    <t>SUBLÍMITES</t>
  </si>
  <si>
    <t>COBERTURAS ADICIONALES</t>
  </si>
  <si>
    <t>Tipo de Construcción</t>
  </si>
  <si>
    <t>Todo en Concreto, sin acero estructural expuesto</t>
  </si>
  <si>
    <t>Todo en Concreto, excepto el techo</t>
  </si>
  <si>
    <t>Todas las paredes exteriores en concreto y divisiones de madera</t>
  </si>
  <si>
    <t>Más de la mitad de la estructura de madera</t>
  </si>
  <si>
    <t xml:space="preserve">Toda la estructura de madera. </t>
  </si>
  <si>
    <t>Bibliotecas</t>
  </si>
  <si>
    <t>Funeraria</t>
  </si>
  <si>
    <t>Oficinas</t>
  </si>
  <si>
    <t>A</t>
  </si>
  <si>
    <t>Bancos</t>
  </si>
  <si>
    <t xml:space="preserve">Condominios </t>
  </si>
  <si>
    <t>Colegios y Escuelas</t>
  </si>
  <si>
    <t>Hospitales y Sanatorios</t>
  </si>
  <si>
    <t xml:space="preserve">Iglesias </t>
  </si>
  <si>
    <t>Museos</t>
  </si>
  <si>
    <t>Clínicas y Consultorios Médicos</t>
  </si>
  <si>
    <t>Universidades y Hospicios</t>
  </si>
  <si>
    <t>Alimentos y Jugos enlatados</t>
  </si>
  <si>
    <t>B</t>
  </si>
  <si>
    <t>Almacenes de Depósitos</t>
  </si>
  <si>
    <t xml:space="preserve">Almacén de Departamentos </t>
  </si>
  <si>
    <t>Almacén de Ropa</t>
  </si>
  <si>
    <t>Aparatos Eléctricos</t>
  </si>
  <si>
    <t xml:space="preserve">Auto partes </t>
  </si>
  <si>
    <t xml:space="preserve">Cafeterías </t>
  </si>
  <si>
    <t>Clubes Sociales y Deportivos</t>
  </si>
  <si>
    <t xml:space="preserve">Cosméticos </t>
  </si>
  <si>
    <t>Cristalería</t>
  </si>
  <si>
    <t>Equipo de Oficina</t>
  </si>
  <si>
    <t>Floristería</t>
  </si>
  <si>
    <t>Ferretería (Previa Inspección/Aprobación)</t>
  </si>
  <si>
    <t>Fotografía</t>
  </si>
  <si>
    <t xml:space="preserve">Heladería </t>
  </si>
  <si>
    <t>Hoteles y Casas de Hospedaje</t>
  </si>
  <si>
    <t>Juguetes</t>
  </si>
  <si>
    <t>Línea Blanca y Almacenes</t>
  </si>
  <si>
    <t>Librería</t>
  </si>
  <si>
    <t>Medicamentos / Farmacia</t>
  </si>
  <si>
    <t>Mueblería (Previa Inspección / Aprobación)</t>
  </si>
  <si>
    <t>Óptica</t>
  </si>
  <si>
    <t>Panadería (Previa Inspección / Aprobación)</t>
  </si>
  <si>
    <t>Peluquería y Salón de Belleza</t>
  </si>
  <si>
    <t xml:space="preserve">Refresquería </t>
  </si>
  <si>
    <t>Restaurante</t>
  </si>
  <si>
    <t>Sastrería</t>
  </si>
  <si>
    <t>Supermercado y Mini Super</t>
  </si>
  <si>
    <t>Zapatería</t>
  </si>
  <si>
    <t>Algodón, desmontadoras y depósito de semilla</t>
  </si>
  <si>
    <t>C</t>
  </si>
  <si>
    <t>Destilería</t>
  </si>
  <si>
    <t>Almacén de Licores / Sodas</t>
  </si>
  <si>
    <t>Fábrica de Cerveza</t>
  </si>
  <si>
    <t>Fábrica de Fósforos y Cerillos</t>
  </si>
  <si>
    <t>Fábrica y envasadora de gases</t>
  </si>
  <si>
    <t>Molinos de granos</t>
  </si>
  <si>
    <t>Fábrica de Insecticida</t>
  </si>
  <si>
    <t>Reencauchadora de llantas</t>
  </si>
  <si>
    <t>Teatro y Cinematógrafo</t>
  </si>
  <si>
    <t>Imprenta</t>
  </si>
  <si>
    <t>Lavandería</t>
  </si>
  <si>
    <t>Llanta y Artefactos de Hule</t>
  </si>
  <si>
    <t>Fábrica de Embutidos</t>
  </si>
  <si>
    <t>Textiles</t>
  </si>
  <si>
    <t>Agrícolas</t>
  </si>
  <si>
    <t>Fábrica de Sal</t>
  </si>
  <si>
    <t>Fábrica de Cuero</t>
  </si>
  <si>
    <t>Laboratorio Químico</t>
  </si>
  <si>
    <t xml:space="preserve">Taller de Electrónica </t>
  </si>
  <si>
    <t>Planta Potabilizadora</t>
  </si>
  <si>
    <t>Fábricas de Hielo</t>
  </si>
  <si>
    <t>Fábrica de Acero / Metales</t>
  </si>
  <si>
    <t xml:space="preserve">Fábrica de Mosaicos </t>
  </si>
  <si>
    <t>Electrónica y Similares</t>
  </si>
  <si>
    <t>D</t>
  </si>
  <si>
    <t>Bodegas</t>
  </si>
  <si>
    <t xml:space="preserve">Discotecas </t>
  </si>
  <si>
    <t xml:space="preserve">Cantinas y Centros Nocturnos </t>
  </si>
  <si>
    <t>Ebanistería</t>
  </si>
  <si>
    <t xml:space="preserve">Taller de Mecánica </t>
  </si>
  <si>
    <t>Centro de Pintura</t>
  </si>
  <si>
    <t>Fábrica de Muebles, Mimbres y Colchones</t>
  </si>
  <si>
    <t xml:space="preserve">Herrería </t>
  </si>
  <si>
    <t>Taller de Soldadura</t>
  </si>
  <si>
    <t>Joyería</t>
  </si>
  <si>
    <t>Almacenaje de Lubricantes, Aceites y derivados del Petróleo</t>
  </si>
  <si>
    <t>Almacenaje de productos inflamables</t>
  </si>
  <si>
    <t>Fondas</t>
  </si>
  <si>
    <t xml:space="preserve">Reformatorio / Cárcel </t>
  </si>
  <si>
    <t>Casa de Empeño</t>
  </si>
  <si>
    <t>Fábrica de Velas y Encendedores</t>
  </si>
  <si>
    <t xml:space="preserve">Edificaciones de Madera </t>
  </si>
  <si>
    <t xml:space="preserve">Taller de Chapistería </t>
  </si>
  <si>
    <t>A2 EST</t>
  </si>
  <si>
    <t>A3 EST</t>
  </si>
  <si>
    <t>A4 EST</t>
  </si>
  <si>
    <t>A5 EST</t>
  </si>
  <si>
    <t>R</t>
  </si>
  <si>
    <t>R1 EST&gt;400</t>
  </si>
  <si>
    <t>R1 EST&lt;400</t>
  </si>
  <si>
    <t>R1 CON&gt;400</t>
  </si>
  <si>
    <t>R1 CON&lt;400</t>
  </si>
  <si>
    <t>R2 EST</t>
  </si>
  <si>
    <t>R4 EST</t>
  </si>
  <si>
    <t>R5 EST</t>
  </si>
  <si>
    <t>R2 CON</t>
  </si>
  <si>
    <t>R3 CON</t>
  </si>
  <si>
    <t>R4 CON</t>
  </si>
  <si>
    <t>R5 CON</t>
  </si>
  <si>
    <t>A1 EST</t>
  </si>
  <si>
    <t>A1 CON</t>
  </si>
  <si>
    <t>A2 CON</t>
  </si>
  <si>
    <t>A3 CON</t>
  </si>
  <si>
    <t>A4 CON</t>
  </si>
  <si>
    <t>A5 CON</t>
  </si>
  <si>
    <t>B1 EST</t>
  </si>
  <si>
    <t>B2 EST</t>
  </si>
  <si>
    <t>B3 EST</t>
  </si>
  <si>
    <t>B4 EST</t>
  </si>
  <si>
    <t>B5 EST</t>
  </si>
  <si>
    <t>B1 CON</t>
  </si>
  <si>
    <t>B2 CON</t>
  </si>
  <si>
    <t>B3 CON</t>
  </si>
  <si>
    <t>B4 CON</t>
  </si>
  <si>
    <t>B5 CON</t>
  </si>
  <si>
    <t>C1 EST</t>
  </si>
  <si>
    <t>C2 EST</t>
  </si>
  <si>
    <t>C3 EST</t>
  </si>
  <si>
    <t>C4 EST</t>
  </si>
  <si>
    <t>C5 EST</t>
  </si>
  <si>
    <t>C1 CON</t>
  </si>
  <si>
    <t>C2 CON</t>
  </si>
  <si>
    <t>C3 CON</t>
  </si>
  <si>
    <t>C4 CON</t>
  </si>
  <si>
    <t>C5 CON</t>
  </si>
  <si>
    <t>Consultar área técnica</t>
  </si>
  <si>
    <t>CONTENIDO</t>
  </si>
  <si>
    <t>ESTRUCTURA</t>
  </si>
  <si>
    <t>Fábricas de Foam, Papel y Cartón</t>
  </si>
  <si>
    <t>Deducible de USD. 150.00</t>
  </si>
  <si>
    <t>Deducible de USD. 250.00</t>
  </si>
  <si>
    <t>Provincias</t>
  </si>
  <si>
    <t xml:space="preserve">Distritos </t>
  </si>
  <si>
    <t>Corregimientos</t>
  </si>
  <si>
    <t>Bocas del Toro</t>
  </si>
  <si>
    <t>Almirante</t>
  </si>
  <si>
    <t xml:space="preserve">Puerto Almirante </t>
  </si>
  <si>
    <t>Barriada Guaymí</t>
  </si>
  <si>
    <t xml:space="preserve">Barrio Francés </t>
  </si>
  <si>
    <t>Nance de Riscó</t>
  </si>
  <si>
    <t>Valle de Aguas Arriba</t>
  </si>
  <si>
    <t>Valle de Riscó</t>
  </si>
  <si>
    <t>Bastimentos</t>
  </si>
  <si>
    <t xml:space="preserve">Bocas del Todo </t>
  </si>
  <si>
    <t>Cauchero</t>
  </si>
  <si>
    <t>Punta Laurel</t>
  </si>
  <si>
    <t>Tierra Oscura</t>
  </si>
  <si>
    <t>Changuinola</t>
  </si>
  <si>
    <t>Cochigro</t>
  </si>
  <si>
    <t>El Empalme</t>
  </si>
  <si>
    <t xml:space="preserve">Guabito </t>
  </si>
  <si>
    <t>La Gloria</t>
  </si>
  <si>
    <t>Las Delicias</t>
  </si>
  <si>
    <t>Las Tablas</t>
  </si>
  <si>
    <t>Barriada 4 de Abril</t>
  </si>
  <si>
    <t xml:space="preserve">El Teribe </t>
  </si>
  <si>
    <t>Finca 30</t>
  </si>
  <si>
    <t>Finca 60</t>
  </si>
  <si>
    <t>El Silencio</t>
  </si>
  <si>
    <t>Chiriquí Grande</t>
  </si>
  <si>
    <t>Bajo Cedro</t>
  </si>
  <si>
    <t xml:space="preserve">Chiriquí Grande </t>
  </si>
  <si>
    <t>Miramar</t>
  </si>
  <si>
    <t>Punta Peña</t>
  </si>
  <si>
    <t>Punta Robalo</t>
  </si>
  <si>
    <t>Rambala</t>
  </si>
  <si>
    <t>Bella Vista</t>
  </si>
  <si>
    <t>Cerro Viejo</t>
  </si>
  <si>
    <t>El Cristo</t>
  </si>
  <si>
    <t>Justo Fidel Palacios</t>
  </si>
  <si>
    <t>Lajas de Tolé</t>
  </si>
  <si>
    <t>Potrero de Caña</t>
  </si>
  <si>
    <t>Quebrada de Piedra</t>
  </si>
  <si>
    <t>Tolé</t>
  </si>
  <si>
    <t>Veladero</t>
  </si>
  <si>
    <t>Chiriquí</t>
  </si>
  <si>
    <t>Alanje</t>
  </si>
  <si>
    <t>Divalá</t>
  </si>
  <si>
    <t>Canta Gallo</t>
  </si>
  <si>
    <t>El Tejar</t>
  </si>
  <si>
    <t>Guarumal</t>
  </si>
  <si>
    <t>Nuevo México</t>
  </si>
  <si>
    <t>Querévalo</t>
  </si>
  <si>
    <t>Palo Grande</t>
  </si>
  <si>
    <t>Santo Tomás</t>
  </si>
  <si>
    <t>Barú</t>
  </si>
  <si>
    <t>Baco</t>
  </si>
  <si>
    <t>Limones</t>
  </si>
  <si>
    <t>Progreso</t>
  </si>
  <si>
    <t>Puerto Armuelles</t>
  </si>
  <si>
    <t>Rodolfo Aguilar Delgado</t>
  </si>
  <si>
    <t>Boquerón</t>
  </si>
  <si>
    <t>Bágala</t>
  </si>
  <si>
    <t>Cordillera</t>
  </si>
  <si>
    <t>Guabal</t>
  </si>
  <si>
    <t>Guayabal</t>
  </si>
  <si>
    <t>Paraíso</t>
  </si>
  <si>
    <t>Pedregal</t>
  </si>
  <si>
    <t>Tijeras</t>
  </si>
  <si>
    <t>Boquete</t>
  </si>
  <si>
    <t>Alto Boquete</t>
  </si>
  <si>
    <t>Bajo Boquete</t>
  </si>
  <si>
    <t>Caldera</t>
  </si>
  <si>
    <t>Jaramillo</t>
  </si>
  <si>
    <t>Los Naranjos</t>
  </si>
  <si>
    <t>Palmira</t>
  </si>
  <si>
    <t>Bugaba</t>
  </si>
  <si>
    <t>Aserrío de Gariché</t>
  </si>
  <si>
    <t>El Bongo</t>
  </si>
  <si>
    <t>Gómez</t>
  </si>
  <si>
    <t>La Concepción</t>
  </si>
  <si>
    <t>La Estrella</t>
  </si>
  <si>
    <t>San Andrés</t>
  </si>
  <si>
    <t>Santa Marta</t>
  </si>
  <si>
    <t>Santa Rosa</t>
  </si>
  <si>
    <t>Santo Domingo</t>
  </si>
  <si>
    <t>Sortová</t>
  </si>
  <si>
    <t>Solano</t>
  </si>
  <si>
    <t>David</t>
  </si>
  <si>
    <t>Bijagual</t>
  </si>
  <si>
    <t>Cochea</t>
  </si>
  <si>
    <t>Guacá</t>
  </si>
  <si>
    <t>Las Lomas</t>
  </si>
  <si>
    <t>San Carlos</t>
  </si>
  <si>
    <t>San Pablo Nuevo</t>
  </si>
  <si>
    <t>San Pablo Viejo</t>
  </si>
  <si>
    <t>Dolega</t>
  </si>
  <si>
    <t>Dos Ríos</t>
  </si>
  <si>
    <t>Los Algarrobos</t>
  </si>
  <si>
    <t>Los Anastacios</t>
  </si>
  <si>
    <t>Potrerillos</t>
  </si>
  <si>
    <t>Potrerillos Abajo</t>
  </si>
  <si>
    <t>Rovira</t>
  </si>
  <si>
    <t>Tinajas</t>
  </si>
  <si>
    <t>Gualaca</t>
  </si>
  <si>
    <t>Hornito</t>
  </si>
  <si>
    <t>Los Angeles</t>
  </si>
  <si>
    <t>Paja de Sombrero</t>
  </si>
  <si>
    <t>Rincón</t>
  </si>
  <si>
    <t>Remedios</t>
  </si>
  <si>
    <t>El Nancito</t>
  </si>
  <si>
    <t>El Porvenir</t>
  </si>
  <si>
    <t>El Puerto</t>
  </si>
  <si>
    <t>Santa Lucía</t>
  </si>
  <si>
    <t>Renacimiento</t>
  </si>
  <si>
    <t>Breñón</t>
  </si>
  <si>
    <t>Cañas Gordas</t>
  </si>
  <si>
    <t>Dominical</t>
  </si>
  <si>
    <t>Monte Lirio</t>
  </si>
  <si>
    <t>Plaza de Caisán</t>
  </si>
  <si>
    <t>Río Sereno</t>
  </si>
  <si>
    <t>Santa Cruz</t>
  </si>
  <si>
    <t>Santa Clara</t>
  </si>
  <si>
    <t>San Félix</t>
  </si>
  <si>
    <t>Las Lajas</t>
  </si>
  <si>
    <t>Lajas Adentro</t>
  </si>
  <si>
    <t>Juay</t>
  </si>
  <si>
    <t>San Lorenzo</t>
  </si>
  <si>
    <t>Boca Chica</t>
  </si>
  <si>
    <t>Boca del Monte</t>
  </si>
  <si>
    <t>Horconcitos</t>
  </si>
  <si>
    <t>San Juan</t>
  </si>
  <si>
    <t>Tierras Altas</t>
  </si>
  <si>
    <t>Volcán</t>
  </si>
  <si>
    <t>Cerro Punta</t>
  </si>
  <si>
    <t>Cuesta de Piedra</t>
  </si>
  <si>
    <t>Nueva California</t>
  </si>
  <si>
    <t>Paso Ancho</t>
  </si>
  <si>
    <t>Coclé</t>
  </si>
  <si>
    <t>Aguadulce</t>
  </si>
  <si>
    <t>Barrios Unidos</t>
  </si>
  <si>
    <t>El Roble</t>
  </si>
  <si>
    <t>Pocrí</t>
  </si>
  <si>
    <t>Antón</t>
  </si>
  <si>
    <t>Caballero</t>
  </si>
  <si>
    <t>Cabuya</t>
  </si>
  <si>
    <t>El Chirú</t>
  </si>
  <si>
    <t>El Retiro</t>
  </si>
  <si>
    <t>El Valle</t>
  </si>
  <si>
    <t>Juan Díaz</t>
  </si>
  <si>
    <t>Río Hato</t>
  </si>
  <si>
    <t>San Juan de Dios</t>
  </si>
  <si>
    <t>Santa Rita</t>
  </si>
  <si>
    <t>La Pintada</t>
  </si>
  <si>
    <t>El Harino</t>
  </si>
  <si>
    <t>El Potrero</t>
  </si>
  <si>
    <t>Llano Grande</t>
  </si>
  <si>
    <t>Piedras Gordas</t>
  </si>
  <si>
    <t>Llano Norte</t>
  </si>
  <si>
    <t>Natá</t>
  </si>
  <si>
    <t>Capellanía</t>
  </si>
  <si>
    <t>El Caño</t>
  </si>
  <si>
    <t>Guzmán</t>
  </si>
  <si>
    <t>Las Huacas</t>
  </si>
  <si>
    <t>Toza</t>
  </si>
  <si>
    <t>Olá</t>
  </si>
  <si>
    <t>El Copé</t>
  </si>
  <si>
    <t>El Palmar</t>
  </si>
  <si>
    <t>El Picacho</t>
  </si>
  <si>
    <t>La Pava</t>
  </si>
  <si>
    <t>Penonomé</t>
  </si>
  <si>
    <t>Cañaveral</t>
  </si>
  <si>
    <t>Chiguirí Arriba</t>
  </si>
  <si>
    <t>El Coco</t>
  </si>
  <si>
    <t>El Valle de San Miguel</t>
  </si>
  <si>
    <t>Pajonal</t>
  </si>
  <si>
    <t>Río Grande</t>
  </si>
  <si>
    <t>Río Indio</t>
  </si>
  <si>
    <t>Toabré</t>
  </si>
  <si>
    <t>Tulú</t>
  </si>
  <si>
    <t>Colón</t>
  </si>
  <si>
    <t>Barrio Norte</t>
  </si>
  <si>
    <t>Barrio Sur</t>
  </si>
  <si>
    <t>Buena Vista</t>
  </si>
  <si>
    <t>Cativá</t>
  </si>
  <si>
    <t>Ciricito</t>
  </si>
  <si>
    <t>Cristóbal</t>
  </si>
  <si>
    <t>Escobal</t>
  </si>
  <si>
    <t>Limón</t>
  </si>
  <si>
    <t>Nueva Providencia</t>
  </si>
  <si>
    <t>Puerto Pilón</t>
  </si>
  <si>
    <t>Sabanitas</t>
  </si>
  <si>
    <t>Salamanca</t>
  </si>
  <si>
    <t>Chagres</t>
  </si>
  <si>
    <t>Achiote</t>
  </si>
  <si>
    <t>El Guabo</t>
  </si>
  <si>
    <t>La Encantada</t>
  </si>
  <si>
    <t>Nuevo Chagres</t>
  </si>
  <si>
    <t>Palmas Bellas</t>
  </si>
  <si>
    <t>Piña</t>
  </si>
  <si>
    <t>Salud</t>
  </si>
  <si>
    <t>Donoso</t>
  </si>
  <si>
    <t>Coclé del Norte</t>
  </si>
  <si>
    <t>El Guásimo</t>
  </si>
  <si>
    <t>Gobea</t>
  </si>
  <si>
    <t>Miguel de la Borda</t>
  </si>
  <si>
    <t>San José del General</t>
  </si>
  <si>
    <t>Portobelo</t>
  </si>
  <si>
    <t>Cacique</t>
  </si>
  <si>
    <t>Garrote</t>
  </si>
  <si>
    <t>Isla Grande</t>
  </si>
  <si>
    <t>María Chiquita</t>
  </si>
  <si>
    <t>Santa Isabel</t>
  </si>
  <si>
    <t>Cuango</t>
  </si>
  <si>
    <t>Nombre de Dios</t>
  </si>
  <si>
    <t>Palenque</t>
  </si>
  <si>
    <t>Playa Chiquita</t>
  </si>
  <si>
    <t>Viento Frío</t>
  </si>
  <si>
    <t>Darién</t>
  </si>
  <si>
    <t>Chepigana</t>
  </si>
  <si>
    <t>Agua Fría</t>
  </si>
  <si>
    <t>Camogantí</t>
  </si>
  <si>
    <t>Cucunatí</t>
  </si>
  <si>
    <t>Garachiné</t>
  </si>
  <si>
    <t>Jaqué</t>
  </si>
  <si>
    <t>La Palma</t>
  </si>
  <si>
    <t>Puerto Piña</t>
  </si>
  <si>
    <t>Río Congo</t>
  </si>
  <si>
    <t>Río Congo Arriba</t>
  </si>
  <si>
    <t>Río Iglesias</t>
  </si>
  <si>
    <t>Sambú</t>
  </si>
  <si>
    <t>Setegantí</t>
  </si>
  <si>
    <t>Santa Fe</t>
  </si>
  <si>
    <t>Taimatí</t>
  </si>
  <si>
    <t>Tucutí</t>
  </si>
  <si>
    <t>Pinogana</t>
  </si>
  <si>
    <t>Boca de Cupe</t>
  </si>
  <si>
    <t>El Real de Santa María</t>
  </si>
  <si>
    <t>Metetí</t>
  </si>
  <si>
    <t>Paya</t>
  </si>
  <si>
    <t>Púcuro</t>
  </si>
  <si>
    <t>Yape</t>
  </si>
  <si>
    <t>Yaviza</t>
  </si>
  <si>
    <t>Wargandí</t>
  </si>
  <si>
    <t>Herrera</t>
  </si>
  <si>
    <t>Chitré</t>
  </si>
  <si>
    <t>La Arena</t>
  </si>
  <si>
    <t>Llano Bonito</t>
  </si>
  <si>
    <t>San Juan Bautista.</t>
  </si>
  <si>
    <t>Monagrillo</t>
  </si>
  <si>
    <t>Las Minas</t>
  </si>
  <si>
    <t>Chepo</t>
  </si>
  <si>
    <t>Chumical</t>
  </si>
  <si>
    <t>El Toro</t>
  </si>
  <si>
    <t>Leones</t>
  </si>
  <si>
    <t>Quebrada del Rosario</t>
  </si>
  <si>
    <t>Quebrada El Ciprián</t>
  </si>
  <si>
    <t>Los Pozos</t>
  </si>
  <si>
    <t>El Capurí</t>
  </si>
  <si>
    <t>El Calabacito</t>
  </si>
  <si>
    <t>El Cedro</t>
  </si>
  <si>
    <t>La Pitaloza</t>
  </si>
  <si>
    <t>Las Llanas</t>
  </si>
  <si>
    <t>Los Cerritos</t>
  </si>
  <si>
    <t>Los Cerros de Paja</t>
  </si>
  <si>
    <t>Ocú</t>
  </si>
  <si>
    <t>Cerro Largo</t>
  </si>
  <si>
    <t>El Tijera</t>
  </si>
  <si>
    <t>Entradero del Castillo</t>
  </si>
  <si>
    <t>Los Llanos</t>
  </si>
  <si>
    <t>Menchaca</t>
  </si>
  <si>
    <t>Peñas Chatas</t>
  </si>
  <si>
    <t>Parita</t>
  </si>
  <si>
    <t>Los Castillos</t>
  </si>
  <si>
    <t>Llano de la Cruz</t>
  </si>
  <si>
    <t>París</t>
  </si>
  <si>
    <t>Portobelillo</t>
  </si>
  <si>
    <t>Potuga</t>
  </si>
  <si>
    <t>Pesé</t>
  </si>
  <si>
    <t>El Barrero</t>
  </si>
  <si>
    <t>El Pedregoso</t>
  </si>
  <si>
    <t>El Ciruelo</t>
  </si>
  <si>
    <t>El Pájaro</t>
  </si>
  <si>
    <t>Las Cabras</t>
  </si>
  <si>
    <t>Rincón Hondo</t>
  </si>
  <si>
    <t>Sabanagrande</t>
  </si>
  <si>
    <t>Chupampa</t>
  </si>
  <si>
    <t>El Rincón</t>
  </si>
  <si>
    <t>El Limón</t>
  </si>
  <si>
    <t>Los Canelos</t>
  </si>
  <si>
    <t>Santa María</t>
  </si>
  <si>
    <t>Los Santos</t>
  </si>
  <si>
    <t>El Espinal</t>
  </si>
  <si>
    <t>El Hato</t>
  </si>
  <si>
    <t>El Macano</t>
  </si>
  <si>
    <t>Guararé</t>
  </si>
  <si>
    <t>Guararé Arriba</t>
  </si>
  <si>
    <t>La Enea</t>
  </si>
  <si>
    <t>La Pasera</t>
  </si>
  <si>
    <t>Las Trancas</t>
  </si>
  <si>
    <t>Llano Abajo</t>
  </si>
  <si>
    <t>Perales</t>
  </si>
  <si>
    <t>Bajo Corral</t>
  </si>
  <si>
    <t>Bayano</t>
  </si>
  <si>
    <t>El Carate</t>
  </si>
  <si>
    <t>El Cocal</t>
  </si>
  <si>
    <t>El Manantial</t>
  </si>
  <si>
    <t>El Muñoz</t>
  </si>
  <si>
    <t>El Sesteadero</t>
  </si>
  <si>
    <t>La Laja</t>
  </si>
  <si>
    <t>La Miel</t>
  </si>
  <si>
    <t>La Tiza</t>
  </si>
  <si>
    <t>Las Palmitas</t>
  </si>
  <si>
    <t>Las Tablas Abajo</t>
  </si>
  <si>
    <t>Nuario</t>
  </si>
  <si>
    <t>Peña Blanca</t>
  </si>
  <si>
    <t>Río Hondo</t>
  </si>
  <si>
    <t>San José</t>
  </si>
  <si>
    <t>San Miguel</t>
  </si>
  <si>
    <t>Valle Rico</t>
  </si>
  <si>
    <t>Vallerriquito</t>
  </si>
  <si>
    <t>El Ejido</t>
  </si>
  <si>
    <t>La Colorada</t>
  </si>
  <si>
    <t>La Espigadilla</t>
  </si>
  <si>
    <t>La Villa de Los Santos</t>
  </si>
  <si>
    <t>Las Cruces</t>
  </si>
  <si>
    <t>Las Guabas</t>
  </si>
  <si>
    <t>Los Ángeles</t>
  </si>
  <si>
    <t>Los Olivos</t>
  </si>
  <si>
    <t>Llano Largo</t>
  </si>
  <si>
    <t>Santa Ana</t>
  </si>
  <si>
    <t>Tres Quebradas</t>
  </si>
  <si>
    <t>Villa Lourdes</t>
  </si>
  <si>
    <t>Agua Buena</t>
  </si>
  <si>
    <t>Macaracas</t>
  </si>
  <si>
    <t>Bahía Honda</t>
  </si>
  <si>
    <t>Bajos de Güera</t>
  </si>
  <si>
    <t>Corozal</t>
  </si>
  <si>
    <t>Chupá</t>
  </si>
  <si>
    <t>Espino Amarillo</t>
  </si>
  <si>
    <t>La Mesa</t>
  </si>
  <si>
    <t>Las Palmas</t>
  </si>
  <si>
    <t>Llano de Piedras</t>
  </si>
  <si>
    <t>Mogollón</t>
  </si>
  <si>
    <t>Pedasí</t>
  </si>
  <si>
    <t>Los Asientos</t>
  </si>
  <si>
    <t>Mariabé</t>
  </si>
  <si>
    <t>Oria Arriba</t>
  </si>
  <si>
    <t>Purio</t>
  </si>
  <si>
    <t>El Cañafístulo</t>
  </si>
  <si>
    <t>Lajamina</t>
  </si>
  <si>
    <t>Paritilla</t>
  </si>
  <si>
    <t>Tonosí</t>
  </si>
  <si>
    <t>Altos de Güera</t>
  </si>
  <si>
    <t>Cambutal</t>
  </si>
  <si>
    <t>Cañas</t>
  </si>
  <si>
    <t>El Bebedero</t>
  </si>
  <si>
    <t>El Cacao</t>
  </si>
  <si>
    <t>El Cortezo</t>
  </si>
  <si>
    <t>Flores</t>
  </si>
  <si>
    <t>Guánico</t>
  </si>
  <si>
    <t>Isla de Cañas</t>
  </si>
  <si>
    <t>La Tronosa</t>
  </si>
  <si>
    <t>Panamá</t>
  </si>
  <si>
    <t>Balboa</t>
  </si>
  <si>
    <t>La Ensenada</t>
  </si>
  <si>
    <t>La Esmeralda</t>
  </si>
  <si>
    <t>La Guinea</t>
  </si>
  <si>
    <t>Pedro González</t>
  </si>
  <si>
    <t>Saboga</t>
  </si>
  <si>
    <t>Cañita</t>
  </si>
  <si>
    <t>Chepillo</t>
  </si>
  <si>
    <t>El Llano</t>
  </si>
  <si>
    <t>Las Margaritas</t>
  </si>
  <si>
    <t>Madugandí</t>
  </si>
  <si>
    <t>Santa Cruz de Chinina</t>
  </si>
  <si>
    <t>Tortí</t>
  </si>
  <si>
    <t>Chimán</t>
  </si>
  <si>
    <t>Brujas</t>
  </si>
  <si>
    <t>Gonzalo Vásquez</t>
  </si>
  <si>
    <t>Pásiga</t>
  </si>
  <si>
    <t>Unión Santeña</t>
  </si>
  <si>
    <t>24 de Diciembre</t>
  </si>
  <si>
    <t>Alcalde Díaz</t>
  </si>
  <si>
    <t>Ancón</t>
  </si>
  <si>
    <t>Betania</t>
  </si>
  <si>
    <t>Calidonia</t>
  </si>
  <si>
    <t>Caimitillo</t>
  </si>
  <si>
    <t>Chilibre</t>
  </si>
  <si>
    <t>Curundú</t>
  </si>
  <si>
    <t>El Chorrillo</t>
  </si>
  <si>
    <t>Ernesto Córdoba Campos</t>
  </si>
  <si>
    <t>Las Cumbres</t>
  </si>
  <si>
    <t>Las Mañanitas</t>
  </si>
  <si>
    <t>Pacora</t>
  </si>
  <si>
    <t>Parque Lefevre</t>
  </si>
  <si>
    <t>Pueblo Nuevo</t>
  </si>
  <si>
    <t>Río Abajo</t>
  </si>
  <si>
    <t>San Felipe</t>
  </si>
  <si>
    <t>San Francisco</t>
  </si>
  <si>
    <t>San Martín</t>
  </si>
  <si>
    <t>Tocumen</t>
  </si>
  <si>
    <t>San Miguelito</t>
  </si>
  <si>
    <t>Amelia Denis de Icaza</t>
  </si>
  <si>
    <t>Arnulfo Arias</t>
  </si>
  <si>
    <t>Belisario Frías</t>
  </si>
  <si>
    <t>Belisario Porras</t>
  </si>
  <si>
    <t>José Domingo Espinar</t>
  </si>
  <si>
    <t>Mateo Iturralde</t>
  </si>
  <si>
    <t>Omar Torrijos</t>
  </si>
  <si>
    <t>Rufina Alfaro</t>
  </si>
  <si>
    <t>Victoriano Lorenzo</t>
  </si>
  <si>
    <t>Taboga</t>
  </si>
  <si>
    <t>Otoque Occidente</t>
  </si>
  <si>
    <t>Otoque Oriente</t>
  </si>
  <si>
    <t>Panamá Oeste</t>
  </si>
  <si>
    <t>Arraiján</t>
  </si>
  <si>
    <t>Burunga</t>
  </si>
  <si>
    <t>Cerro Silvestre</t>
  </si>
  <si>
    <t>Juan Demóstenes Arosemena</t>
  </si>
  <si>
    <t>Nuevo Emperador</t>
  </si>
  <si>
    <t>Veracruz</t>
  </si>
  <si>
    <t>Vista Alegre</t>
  </si>
  <si>
    <t>Capira</t>
  </si>
  <si>
    <t>Caimito</t>
  </si>
  <si>
    <t>Campana</t>
  </si>
  <si>
    <t>Cermeño</t>
  </si>
  <si>
    <t>Cirí de Los Sotos</t>
  </si>
  <si>
    <t>Cirí Grande</t>
  </si>
  <si>
    <t>La Trinidad</t>
  </si>
  <si>
    <t>Las Ollas Arriba</t>
  </si>
  <si>
    <t>Lídice</t>
  </si>
  <si>
    <t>Villa Carmen</t>
  </si>
  <si>
    <t>Villa Rosario</t>
  </si>
  <si>
    <t>Chame</t>
  </si>
  <si>
    <t>Bejuco</t>
  </si>
  <si>
    <t>Buenos Aires</t>
  </si>
  <si>
    <t>Chicá</t>
  </si>
  <si>
    <t>El Líbano</t>
  </si>
  <si>
    <t>Nueva Gorgona</t>
  </si>
  <si>
    <t>Punta Chame</t>
  </si>
  <si>
    <t>Sajalices</t>
  </si>
  <si>
    <t>Sorá</t>
  </si>
  <si>
    <t>La Chorrera</t>
  </si>
  <si>
    <t>Amador</t>
  </si>
  <si>
    <t>Arosemena</t>
  </si>
  <si>
    <t>Barrio Balboa</t>
  </si>
  <si>
    <t>Barrio Colón</t>
  </si>
  <si>
    <t>El Arado</t>
  </si>
  <si>
    <t>Feuillet</t>
  </si>
  <si>
    <t>Guadalupe</t>
  </si>
  <si>
    <t>Hurtado</t>
  </si>
  <si>
    <t>Iturralde</t>
  </si>
  <si>
    <t>La Represa</t>
  </si>
  <si>
    <t>Los Díaz</t>
  </si>
  <si>
    <t>Mendoza</t>
  </si>
  <si>
    <t>Obaldía</t>
  </si>
  <si>
    <t>Playa Leona</t>
  </si>
  <si>
    <t>Puerto Caimito</t>
  </si>
  <si>
    <t>El Espino</t>
  </si>
  <si>
    <t>El Higo</t>
  </si>
  <si>
    <t>Guayabito</t>
  </si>
  <si>
    <t>La Ermita</t>
  </si>
  <si>
    <t>La Laguna</t>
  </si>
  <si>
    <t>Las Uvas</t>
  </si>
  <si>
    <t>Los Llanitos</t>
  </si>
  <si>
    <t>Veraguas</t>
  </si>
  <si>
    <t>Atalaya</t>
  </si>
  <si>
    <t>El Barrito</t>
  </si>
  <si>
    <t>La Carrillo</t>
  </si>
  <si>
    <t>La Montañuela</t>
  </si>
  <si>
    <t>San Antonio</t>
  </si>
  <si>
    <t>Calobre</t>
  </si>
  <si>
    <t>Barnizal</t>
  </si>
  <si>
    <t>Chitra</t>
  </si>
  <si>
    <t>El Cocla</t>
  </si>
  <si>
    <t>La Raya de Calobre</t>
  </si>
  <si>
    <t>La Tetilla</t>
  </si>
  <si>
    <t>La Yeguada</t>
  </si>
  <si>
    <t>Las Guías</t>
  </si>
  <si>
    <t>Monjarás</t>
  </si>
  <si>
    <t>Cañazas</t>
  </si>
  <si>
    <t>Cerro de Plata</t>
  </si>
  <si>
    <t>El Aromillo</t>
  </si>
  <si>
    <t>El Picador</t>
  </si>
  <si>
    <t>Los Valles</t>
  </si>
  <si>
    <t>San Marcelo</t>
  </si>
  <si>
    <t>Bisvalles</t>
  </si>
  <si>
    <t>Boró</t>
  </si>
  <si>
    <t>Los Milagros</t>
  </si>
  <si>
    <t>San Bartolo</t>
  </si>
  <si>
    <t>Cerro de Casa</t>
  </si>
  <si>
    <t>El María</t>
  </si>
  <si>
    <t>El Prado</t>
  </si>
  <si>
    <t>Lolá</t>
  </si>
  <si>
    <t>Manuel E. Amador Terrero</t>
  </si>
  <si>
    <t>Pixvae</t>
  </si>
  <si>
    <t>Puerto Vidal</t>
  </si>
  <si>
    <t>San Martín de Porres</t>
  </si>
  <si>
    <t>Viguí</t>
  </si>
  <si>
    <t>Zapotillo</t>
  </si>
  <si>
    <t>Mariato</t>
  </si>
  <si>
    <t>Arenas</t>
  </si>
  <si>
    <t>Quebro</t>
  </si>
  <si>
    <t>Tebario</t>
  </si>
  <si>
    <t>Cébaco</t>
  </si>
  <si>
    <t>Costa Hermosa</t>
  </si>
  <si>
    <t>Gobernadora</t>
  </si>
  <si>
    <t>La Garceana</t>
  </si>
  <si>
    <t>Montijo</t>
  </si>
  <si>
    <t>Pilón</t>
  </si>
  <si>
    <t>Unión del Norte</t>
  </si>
  <si>
    <t>Río de Jesús</t>
  </si>
  <si>
    <t>Catorce de Noviembre</t>
  </si>
  <si>
    <t>Nuevo San Juan</t>
  </si>
  <si>
    <t>Utira</t>
  </si>
  <si>
    <t>San Fransisco</t>
  </si>
  <si>
    <t>Corral Falso</t>
  </si>
  <si>
    <t>Los Hatillos</t>
  </si>
  <si>
    <t>Remance</t>
  </si>
  <si>
    <t xml:space="preserve">Santa Fé </t>
  </si>
  <si>
    <t>Calovébora</t>
  </si>
  <si>
    <t>El Alto</t>
  </si>
  <si>
    <t>El Cuay</t>
  </si>
  <si>
    <t>El Pantano</t>
  </si>
  <si>
    <t>Gatuncito</t>
  </si>
  <si>
    <t>Río Luis</t>
  </si>
  <si>
    <t>Rubén Cantú</t>
  </si>
  <si>
    <t>Santiago</t>
  </si>
  <si>
    <t>Canto del Llano</t>
  </si>
  <si>
    <t>Carlos Santana Ávila</t>
  </si>
  <si>
    <t>Edwin Fábrega</t>
  </si>
  <si>
    <t>El Llanito</t>
  </si>
  <si>
    <t>La Peña</t>
  </si>
  <si>
    <t>La Raya de Santa María</t>
  </si>
  <si>
    <t>La Soledad</t>
  </si>
  <si>
    <t>Ponuga</t>
  </si>
  <si>
    <t>San Pedro del Espino</t>
  </si>
  <si>
    <t>Rincón Largo</t>
  </si>
  <si>
    <t>Urracá</t>
  </si>
  <si>
    <t>Soná</t>
  </si>
  <si>
    <t>Cativé</t>
  </si>
  <si>
    <t>El Marañón</t>
  </si>
  <si>
    <t>Hicaco</t>
  </si>
  <si>
    <t>Quebrada de Oro</t>
  </si>
  <si>
    <t>Rodeo Viejo</t>
  </si>
  <si>
    <t>Dirección del Asegurado:</t>
  </si>
  <si>
    <t>INFORMACIÓN DEL RIESGO</t>
  </si>
  <si>
    <t xml:space="preserve">Provincia donde se ubica el riesgo: </t>
  </si>
  <si>
    <t xml:space="preserve">Distrito donce se ubica el riesgo: </t>
  </si>
  <si>
    <t xml:space="preserve">Corregimiento donde se ubica el riesgo: </t>
  </si>
  <si>
    <t xml:space="preserve">Dirección detallada del Riesgo: </t>
  </si>
  <si>
    <t xml:space="preserve">bocas del toro </t>
  </si>
  <si>
    <t>Santa Fé</t>
  </si>
  <si>
    <t>Cotización de Incendio Básico</t>
  </si>
  <si>
    <t>Finca 6</t>
  </si>
  <si>
    <t>Paso Canoa</t>
  </si>
  <si>
    <t>Guabito</t>
  </si>
  <si>
    <t>Isla Carenero</t>
  </si>
  <si>
    <t>Chorrillo</t>
  </si>
  <si>
    <t xml:space="preserve">Chiriquí </t>
  </si>
  <si>
    <t xml:space="preserve">Colón </t>
  </si>
  <si>
    <t xml:space="preserve">Villa del Caribe </t>
  </si>
  <si>
    <t xml:space="preserve">Gatuncillo Norte </t>
  </si>
  <si>
    <t>Curundu</t>
  </si>
  <si>
    <t xml:space="preserve">Portobelo </t>
  </si>
  <si>
    <t xml:space="preserve">listado oficial </t>
  </si>
  <si>
    <t>Los Andes</t>
  </si>
  <si>
    <t>Nuevo Veranillo</t>
  </si>
  <si>
    <t>San Isidro</t>
  </si>
  <si>
    <t>Don Bosco</t>
  </si>
  <si>
    <t xml:space="preserve">Paraíso </t>
  </si>
  <si>
    <t xml:space="preserve">Pueblo Nuevo </t>
  </si>
  <si>
    <t xml:space="preserve">Pacora </t>
  </si>
  <si>
    <t>El Valle de Urracá</t>
  </si>
  <si>
    <t>Nueva Libia</t>
  </si>
  <si>
    <t xml:space="preserve">Villa Guadalupe </t>
  </si>
  <si>
    <t xml:space="preserve">San Martín </t>
  </si>
  <si>
    <t xml:space="preserve">Calidonia </t>
  </si>
  <si>
    <t xml:space="preserve">San Felipe </t>
  </si>
  <si>
    <t>La Siesta</t>
  </si>
  <si>
    <t>Tocumén</t>
  </si>
  <si>
    <t>Villa Lorena</t>
  </si>
  <si>
    <t>Colón Centro</t>
  </si>
  <si>
    <t>Barriada San Antonio</t>
  </si>
  <si>
    <t>Valle Dorado</t>
  </si>
  <si>
    <t>Nuevo Arraiján</t>
  </si>
  <si>
    <t>San Pablo</t>
  </si>
  <si>
    <t>Tijera</t>
  </si>
  <si>
    <t>Rodolfo Aguilar</t>
  </si>
  <si>
    <t>Higuerón</t>
  </si>
  <si>
    <t>NOTA: ESTA COTIZACIÓN ES VALIDA POR 30 DÍAS Y ESTA SUJETA A INSPECCIÓN Y MEDIDAS DE PROTECCIÓN CONTRA INCENDIO Y ROBO</t>
  </si>
  <si>
    <t>SÍ/NO</t>
  </si>
  <si>
    <t>OBSERVACIONES</t>
  </si>
  <si>
    <t>Residencias (Casa)</t>
  </si>
  <si>
    <t>Apartamento Residencial</t>
  </si>
  <si>
    <t>Extensión de Cubierta Catastrófica (Vendaval, terremoto, temblor, erupción volcánica y otra convulción de la corteza terrestre)</t>
  </si>
  <si>
    <t>Daños Directos por inundación, daños por agua y desbordamiento del mar</t>
  </si>
  <si>
    <t>2% de la suma asegurada mínimo USD. 1,000.00</t>
  </si>
  <si>
    <t>FECHA COTIZACIÓN</t>
  </si>
  <si>
    <t>IMPUESTOS</t>
  </si>
  <si>
    <t>SEGURIDAD MÍNIMAS REQUERIDAS  COMO ALARMA CONTRA INCENDIO, EXTINTORES, VERJAS EN PUERTAS  Y VENTANAS (RIESGOS COMERCIALES)</t>
  </si>
  <si>
    <t>SE DEBE VERIFICAR CAPACIDAD PARA ESTA UBICACIÓN</t>
  </si>
  <si>
    <t>Incendio y/o Impacto de Rayo</t>
  </si>
  <si>
    <t>SÍSÍ</t>
  </si>
  <si>
    <t>SÍNO</t>
  </si>
  <si>
    <t>NOSÍ</t>
  </si>
  <si>
    <t>NONO</t>
  </si>
  <si>
    <t>EST</t>
  </si>
  <si>
    <t>CON</t>
  </si>
  <si>
    <t>DESCR</t>
  </si>
  <si>
    <t>X</t>
  </si>
  <si>
    <t>0</t>
  </si>
  <si>
    <t>Impacto de Vehículos Terrestres, Animales y Caída de Aeronaves u otros objetos desprendidos de estas</t>
  </si>
  <si>
    <t>Prima para estructura</t>
  </si>
  <si>
    <t>Prima para contenido</t>
  </si>
  <si>
    <t>NO</t>
  </si>
  <si>
    <t>Servicio de Plomería por Emergencia</t>
  </si>
  <si>
    <t>Servicio de Cerrajería por Emergencia</t>
  </si>
  <si>
    <t>Servicio de Cristaleria por Emergencia</t>
  </si>
  <si>
    <t>Servicio de Electricidad por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</si>
</sst>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B/.&quot;\ * #,##0.00_);_(&quot;B/.&quot;\ * \(#,##0.00\);_(&quot;B/.&quot;\ * &quot;-&quot;??_);_(@_)"/>
    <numFmt numFmtId="165" formatCode="_(* #,##0.00_);_(* \(#,##0.00\);_(* &quot;-&quot;??_);_(@_)"/>
    <numFmt numFmtId="166" formatCode="[$-180A]d&quot; de &quot;mmmm&quot; de &quot;yyyy;@"/>
    <numFmt numFmtId="167" formatCode="0.000%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99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99"/>
      <name val="Calibri"/>
      <family val="2"/>
      <scheme val="minor"/>
    </font>
    <font>
      <sz val="8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99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99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003399"/>
      <name val="Calibri"/>
      <family val="2"/>
      <scheme val="minor"/>
    </font>
    <font>
      <sz val="9"/>
      <color rgb="FF003399"/>
      <name val="Calibri"/>
      <family val="2"/>
      <scheme val="minor"/>
    </font>
    <font>
      <b/>
      <sz val="10"/>
      <color rgb="FF003399"/>
      <name val="Calibri"/>
      <family val="2"/>
      <scheme val="minor"/>
    </font>
    <font>
      <b/>
      <sz val="8"/>
      <color rgb="FF003399"/>
      <name val="Arial"/>
      <family val="2"/>
    </font>
    <font>
      <sz val="9"/>
      <color rgb="FF003399"/>
      <name val="Arial"/>
      <family val="2"/>
    </font>
    <font>
      <sz val="10"/>
      <color rgb="FF003399"/>
      <name val="Arial"/>
      <family val="2"/>
    </font>
    <font>
      <sz val="11"/>
      <color rgb="FF003399"/>
      <name val="Calibri"/>
      <family val="2"/>
      <scheme val="minor"/>
    </font>
    <font>
      <b/>
      <sz val="16"/>
      <color rgb="FF00339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99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10" fontId="0" fillId="0" borderId="0" xfId="0" applyNumberFormat="1" applyAlignment="1">
      <alignment horizontal="center"/>
    </xf>
    <xf numFmtId="167" fontId="2" fillId="0" borderId="0" xfId="3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10" borderId="3" xfId="0" applyFont="1" applyFill="1" applyBorder="1" applyAlignment="1">
      <alignment vertic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4" fillId="0" borderId="7" xfId="0" applyFont="1" applyBorder="1"/>
    <xf numFmtId="0" fontId="4" fillId="0" borderId="8" xfId="0" applyFont="1" applyBorder="1"/>
    <xf numFmtId="165" fontId="4" fillId="0" borderId="7" xfId="1" applyFont="1" applyBorder="1"/>
    <xf numFmtId="0" fontId="3" fillId="11" borderId="4" xfId="0" applyFont="1" applyFill="1" applyBorder="1" applyProtection="1"/>
    <xf numFmtId="0" fontId="3" fillId="0" borderId="4" xfId="0" applyFont="1" applyFill="1" applyBorder="1" applyProtection="1"/>
    <xf numFmtId="9" fontId="4" fillId="0" borderId="7" xfId="0" applyNumberFormat="1" applyFont="1" applyBorder="1"/>
    <xf numFmtId="0" fontId="5" fillId="0" borderId="0" xfId="0" applyFont="1"/>
    <xf numFmtId="0" fontId="6" fillId="10" borderId="9" xfId="0" applyFont="1" applyFill="1" applyBorder="1" applyAlignment="1">
      <alignment horizontal="center" vertical="center"/>
    </xf>
    <xf numFmtId="0" fontId="7" fillId="0" borderId="7" xfId="0" applyFont="1" applyBorder="1"/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/>
    <xf numFmtId="0" fontId="6" fillId="10" borderId="10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12" xfId="0" applyFont="1" applyBorder="1"/>
    <xf numFmtId="0" fontId="6" fillId="11" borderId="4" xfId="0" applyFont="1" applyFill="1" applyBorder="1" applyProtection="1"/>
    <xf numFmtId="0" fontId="6" fillId="0" borderId="4" xfId="0" applyFont="1" applyBorder="1" applyProtection="1"/>
    <xf numFmtId="0" fontId="6" fillId="0" borderId="4" xfId="0" applyFont="1" applyFill="1" applyBorder="1" applyProtection="1"/>
    <xf numFmtId="0" fontId="6" fillId="0" borderId="5" xfId="0" applyFont="1" applyBorder="1" applyProtection="1"/>
    <xf numFmtId="0" fontId="6" fillId="0" borderId="4" xfId="0" applyFont="1" applyBorder="1" applyAlignment="1" applyProtection="1">
      <alignment horizontal="left" vertical="center" wrapText="1"/>
    </xf>
    <xf numFmtId="0" fontId="0" fillId="0" borderId="0" xfId="0" applyFill="1" applyBorder="1"/>
    <xf numFmtId="0" fontId="3" fillId="10" borderId="9" xfId="0" applyFont="1" applyFill="1" applyBorder="1" applyAlignment="1">
      <alignment vertical="center"/>
    </xf>
    <xf numFmtId="0" fontId="6" fillId="11" borderId="16" xfId="0" applyFont="1" applyFill="1" applyBorder="1" applyProtection="1"/>
    <xf numFmtId="9" fontId="6" fillId="0" borderId="16" xfId="0" applyNumberFormat="1" applyFont="1" applyBorder="1" applyProtection="1"/>
    <xf numFmtId="0" fontId="3" fillId="11" borderId="16" xfId="0" applyFont="1" applyFill="1" applyBorder="1" applyProtection="1"/>
    <xf numFmtId="0" fontId="3" fillId="0" borderId="16" xfId="0" applyFont="1" applyBorder="1" applyProtection="1"/>
    <xf numFmtId="0" fontId="3" fillId="0" borderId="16" xfId="0" applyFont="1" applyFill="1" applyBorder="1" applyProtection="1"/>
    <xf numFmtId="0" fontId="3" fillId="0" borderId="17" xfId="0" applyFont="1" applyBorder="1" applyProtection="1"/>
    <xf numFmtId="9" fontId="3" fillId="0" borderId="16" xfId="0" applyNumberFormat="1" applyFont="1" applyBorder="1" applyProtection="1"/>
    <xf numFmtId="0" fontId="3" fillId="10" borderId="9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9" fontId="6" fillId="0" borderId="17" xfId="0" applyNumberFormat="1" applyFont="1" applyBorder="1" applyProtection="1"/>
    <xf numFmtId="165" fontId="4" fillId="0" borderId="8" xfId="1" applyFont="1" applyBorder="1"/>
    <xf numFmtId="0" fontId="5" fillId="0" borderId="11" xfId="0" applyFont="1" applyBorder="1"/>
    <xf numFmtId="0" fontId="0" fillId="0" borderId="19" xfId="0" applyBorder="1"/>
    <xf numFmtId="0" fontId="0" fillId="0" borderId="0" xfId="0" applyBorder="1"/>
    <xf numFmtId="0" fontId="3" fillId="3" borderId="4" xfId="0" applyFont="1" applyFill="1" applyBorder="1" applyProtection="1"/>
    <xf numFmtId="9" fontId="3" fillId="3" borderId="16" xfId="0" applyNumberFormat="1" applyFont="1" applyFill="1" applyBorder="1" applyProtection="1"/>
    <xf numFmtId="165" fontId="4" fillId="3" borderId="7" xfId="1" applyFont="1" applyFill="1" applyBorder="1"/>
    <xf numFmtId="0" fontId="7" fillId="3" borderId="7" xfId="0" applyFont="1" applyFill="1" applyBorder="1" applyAlignment="1">
      <alignment horizontal="left" vertical="center" wrapText="1"/>
    </xf>
    <xf numFmtId="0" fontId="7" fillId="3" borderId="11" xfId="0" applyFont="1" applyFill="1" applyBorder="1"/>
    <xf numFmtId="9" fontId="2" fillId="0" borderId="0" xfId="3" applyFont="1"/>
    <xf numFmtId="167" fontId="2" fillId="0" borderId="0" xfId="3" applyNumberFormat="1" applyFont="1" applyAlignment="1">
      <alignment horizontal="center"/>
    </xf>
    <xf numFmtId="9" fontId="0" fillId="0" borderId="0" xfId="0" applyNumberFormat="1"/>
    <xf numFmtId="10" fontId="0" fillId="0" borderId="0" xfId="0" applyNumberFormat="1"/>
    <xf numFmtId="0" fontId="8" fillId="0" borderId="0" xfId="0" applyFont="1"/>
    <xf numFmtId="0" fontId="0" fillId="13" borderId="0" xfId="0" applyFill="1"/>
    <xf numFmtId="0" fontId="9" fillId="0" borderId="0" xfId="0" applyFont="1"/>
    <xf numFmtId="0" fontId="0" fillId="0" borderId="0" xfId="0" applyFont="1"/>
    <xf numFmtId="0" fontId="10" fillId="0" borderId="0" xfId="0" applyFont="1" applyProtection="1">
      <protection hidden="1"/>
    </xf>
    <xf numFmtId="0" fontId="10" fillId="0" borderId="0" xfId="0" applyFont="1" applyBorder="1" applyProtection="1">
      <protection hidden="1"/>
    </xf>
    <xf numFmtId="0" fontId="11" fillId="0" borderId="0" xfId="0" applyFont="1" applyBorder="1" applyProtection="1"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Border="1" applyAlignment="1" applyProtection="1">
      <alignment vertical="center"/>
      <protection hidden="1"/>
    </xf>
    <xf numFmtId="10" fontId="11" fillId="0" borderId="0" xfId="3" applyNumberFormat="1" applyFont="1" applyBorder="1" applyProtection="1">
      <protection hidden="1"/>
    </xf>
    <xf numFmtId="0" fontId="14" fillId="0" borderId="0" xfId="0" applyFont="1" applyProtection="1">
      <protection hidden="1"/>
    </xf>
    <xf numFmtId="0" fontId="17" fillId="0" borderId="11" xfId="0" applyFont="1" applyBorder="1" applyProtection="1">
      <protection hidden="1"/>
    </xf>
    <xf numFmtId="0" fontId="15" fillId="0" borderId="21" xfId="0" applyFont="1" applyBorder="1" applyProtection="1">
      <protection hidden="1"/>
    </xf>
    <xf numFmtId="0" fontId="16" fillId="0" borderId="22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Protection="1">
      <protection hidden="1"/>
    </xf>
    <xf numFmtId="0" fontId="15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7" fillId="0" borderId="22" xfId="0" applyFont="1" applyBorder="1" applyProtection="1">
      <protection hidden="1"/>
    </xf>
    <xf numFmtId="0" fontId="18" fillId="0" borderId="11" xfId="0" applyFont="1" applyBorder="1" applyAlignment="1" applyProtection="1">
      <alignment horizontal="right"/>
      <protection hidden="1"/>
    </xf>
    <xf numFmtId="0" fontId="19" fillId="0" borderId="0" xfId="0" applyFont="1" applyProtection="1">
      <protection hidden="1"/>
    </xf>
    <xf numFmtId="0" fontId="11" fillId="13" borderId="0" xfId="0" applyFont="1" applyFill="1" applyBorder="1" applyAlignment="1" applyProtection="1">
      <alignment horizontal="left"/>
      <protection hidden="1"/>
    </xf>
    <xf numFmtId="0" fontId="20" fillId="0" borderId="11" xfId="0" applyFont="1" applyBorder="1" applyProtection="1">
      <protection hidden="1"/>
    </xf>
    <xf numFmtId="10" fontId="19" fillId="0" borderId="0" xfId="0" applyNumberFormat="1" applyFont="1" applyProtection="1">
      <protection hidden="1"/>
    </xf>
    <xf numFmtId="0" fontId="16" fillId="0" borderId="22" xfId="0" applyFont="1" applyBorder="1" applyAlignment="1" applyProtection="1">
      <alignment horizontal="center"/>
      <protection hidden="1"/>
    </xf>
    <xf numFmtId="165" fontId="16" fillId="0" borderId="22" xfId="1" applyFont="1" applyBorder="1" applyAlignment="1" applyProtection="1">
      <alignment horizontal="center" vertical="center"/>
      <protection hidden="1"/>
    </xf>
    <xf numFmtId="0" fontId="20" fillId="0" borderId="12" xfId="0" applyFont="1" applyBorder="1" applyProtection="1">
      <protection hidden="1"/>
    </xf>
    <xf numFmtId="0" fontId="15" fillId="0" borderId="22" xfId="0" applyFont="1" applyBorder="1" applyProtection="1">
      <protection hidden="1"/>
    </xf>
    <xf numFmtId="0" fontId="20" fillId="0" borderId="13" xfId="0" applyFont="1" applyBorder="1" applyProtection="1">
      <protection hidden="1"/>
    </xf>
    <xf numFmtId="0" fontId="10" fillId="0" borderId="11" xfId="0" applyFont="1" applyBorder="1" applyProtection="1">
      <protection hidden="1"/>
    </xf>
    <xf numFmtId="165" fontId="16" fillId="0" borderId="38" xfId="1" applyFont="1" applyBorder="1" applyAlignment="1" applyProtection="1">
      <alignment horizontal="center" vertical="center"/>
      <protection locked="0"/>
    </xf>
    <xf numFmtId="0" fontId="20" fillId="0" borderId="39" xfId="0" applyFont="1" applyBorder="1" applyProtection="1">
      <protection hidden="1"/>
    </xf>
    <xf numFmtId="0" fontId="20" fillId="0" borderId="40" xfId="0" applyFont="1" applyBorder="1" applyProtection="1">
      <protection hidden="1"/>
    </xf>
    <xf numFmtId="0" fontId="11" fillId="0" borderId="0" xfId="0" applyFont="1" applyProtection="1">
      <protection hidden="1"/>
    </xf>
    <xf numFmtId="0" fontId="22" fillId="12" borderId="0" xfId="0" applyFont="1" applyFill="1" applyBorder="1" applyAlignment="1" applyProtection="1">
      <alignment horizontal="center"/>
      <protection hidden="1"/>
    </xf>
    <xf numFmtId="165" fontId="16" fillId="0" borderId="24" xfId="1" applyFont="1" applyBorder="1" applyAlignment="1" applyProtection="1">
      <alignment horizontal="left" vertical="center" wrapText="1"/>
      <protection hidden="1"/>
    </xf>
    <xf numFmtId="165" fontId="16" fillId="0" borderId="25" xfId="1" applyFont="1" applyFill="1" applyBorder="1" applyAlignment="1" applyProtection="1">
      <alignment horizontal="center" vertical="center" wrapText="1"/>
      <protection hidden="1"/>
    </xf>
    <xf numFmtId="165" fontId="16" fillId="0" borderId="25" xfId="1" applyFont="1" applyBorder="1" applyAlignment="1" applyProtection="1">
      <alignment horizontal="center" vertical="center" wrapText="1"/>
      <protection hidden="1"/>
    </xf>
    <xf numFmtId="165" fontId="16" fillId="0" borderId="27" xfId="1" applyFont="1" applyBorder="1" applyAlignment="1" applyProtection="1">
      <alignment horizontal="left" vertical="center" wrapText="1"/>
      <protection hidden="1"/>
    </xf>
    <xf numFmtId="165" fontId="16" fillId="0" borderId="28" xfId="1" applyFont="1" applyFill="1" applyBorder="1" applyAlignment="1" applyProtection="1">
      <alignment horizontal="center" vertical="center" wrapText="1"/>
      <protection hidden="1"/>
    </xf>
    <xf numFmtId="165" fontId="16" fillId="0" borderId="28" xfId="1" applyFont="1" applyBorder="1" applyAlignment="1" applyProtection="1">
      <alignment horizontal="center" vertical="center" wrapText="1"/>
      <protection hidden="1"/>
    </xf>
    <xf numFmtId="165" fontId="16" fillId="0" borderId="29" xfId="1" applyFont="1" applyBorder="1" applyAlignment="1" applyProtection="1">
      <alignment horizontal="center" vertical="center" wrapText="1"/>
      <protection hidden="1"/>
    </xf>
    <xf numFmtId="164" fontId="19" fillId="0" borderId="0" xfId="4" applyFont="1" applyProtection="1">
      <protection hidden="1"/>
    </xf>
    <xf numFmtId="165" fontId="16" fillId="0" borderId="36" xfId="1" applyFont="1" applyFill="1" applyBorder="1" applyAlignment="1" applyProtection="1">
      <alignment horizontal="center" vertical="center" wrapText="1"/>
      <protection hidden="1"/>
    </xf>
    <xf numFmtId="165" fontId="16" fillId="0" borderId="37" xfId="1" applyFont="1" applyBorder="1" applyAlignment="1" applyProtection="1">
      <alignment horizontal="center" vertical="center" wrapText="1"/>
      <protection hidden="1"/>
    </xf>
    <xf numFmtId="165" fontId="16" fillId="0" borderId="0" xfId="1" applyFont="1" applyBorder="1" applyAlignment="1" applyProtection="1">
      <alignment horizontal="left" vertical="center" wrapText="1"/>
      <protection hidden="1"/>
    </xf>
    <xf numFmtId="165" fontId="16" fillId="0" borderId="0" xfId="1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Protection="1">
      <protection hidden="1"/>
    </xf>
    <xf numFmtId="165" fontId="23" fillId="0" borderId="22" xfId="0" applyNumberFormat="1" applyFont="1" applyBorder="1" applyAlignment="1" applyProtection="1">
      <alignment horizontal="center"/>
      <protection hidden="1"/>
    </xf>
    <xf numFmtId="0" fontId="11" fillId="0" borderId="0" xfId="0" applyFont="1"/>
    <xf numFmtId="49" fontId="11" fillId="0" borderId="0" xfId="0" applyNumberFormat="1" applyFont="1" applyProtection="1">
      <protection hidden="1"/>
    </xf>
    <xf numFmtId="0" fontId="22" fillId="0" borderId="0" xfId="0" applyFont="1" applyBorder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164" fontId="19" fillId="0" borderId="0" xfId="0" applyNumberFormat="1" applyFont="1" applyProtection="1">
      <protection hidden="1"/>
    </xf>
    <xf numFmtId="0" fontId="29" fillId="14" borderId="42" xfId="0" applyFont="1" applyFill="1" applyBorder="1" applyAlignment="1" applyProtection="1">
      <alignment horizontal="center" vertical="center"/>
      <protection hidden="1"/>
    </xf>
    <xf numFmtId="0" fontId="29" fillId="14" borderId="3" xfId="0" applyFont="1" applyFill="1" applyBorder="1" applyAlignment="1" applyProtection="1">
      <alignment vertical="center"/>
      <protection hidden="1"/>
    </xf>
    <xf numFmtId="0" fontId="29" fillId="14" borderId="9" xfId="0" applyFont="1" applyFill="1" applyBorder="1" applyAlignment="1" applyProtection="1">
      <alignment horizontal="center" vertical="center"/>
      <protection hidden="1"/>
    </xf>
    <xf numFmtId="0" fontId="29" fillId="14" borderId="6" xfId="0" applyFont="1" applyFill="1" applyBorder="1" applyProtection="1">
      <protection hidden="1"/>
    </xf>
    <xf numFmtId="0" fontId="19" fillId="14" borderId="13" xfId="0" applyFont="1" applyFill="1" applyBorder="1" applyProtection="1">
      <protection hidden="1"/>
    </xf>
    <xf numFmtId="0" fontId="31" fillId="0" borderId="28" xfId="0" applyFont="1" applyBorder="1" applyAlignment="1" applyProtection="1">
      <alignment horizontal="center"/>
      <protection locked="0"/>
    </xf>
    <xf numFmtId="0" fontId="31" fillId="0" borderId="36" xfId="0" applyFont="1" applyBorder="1" applyAlignment="1" applyProtection="1">
      <alignment horizontal="center"/>
      <protection locked="0"/>
    </xf>
    <xf numFmtId="0" fontId="30" fillId="0" borderId="19" xfId="0" applyFont="1" applyBorder="1" applyProtection="1">
      <protection hidden="1"/>
    </xf>
    <xf numFmtId="0" fontId="31" fillId="0" borderId="0" xfId="0" applyFont="1" applyBorder="1" applyAlignment="1" applyProtection="1">
      <alignment horizontal="center"/>
      <protection locked="0"/>
    </xf>
    <xf numFmtId="15" fontId="30" fillId="0" borderId="19" xfId="0" applyNumberFormat="1" applyFont="1" applyBorder="1" applyAlignment="1" applyProtection="1">
      <protection hidden="1"/>
    </xf>
    <xf numFmtId="0" fontId="34" fillId="0" borderId="0" xfId="2" applyFont="1" applyProtection="1">
      <protection hidden="1"/>
    </xf>
    <xf numFmtId="0" fontId="35" fillId="0" borderId="0" xfId="2" applyFont="1" applyProtection="1">
      <protection hidden="1"/>
    </xf>
    <xf numFmtId="0" fontId="36" fillId="0" borderId="0" xfId="0" applyFont="1" applyProtection="1">
      <protection hidden="1"/>
    </xf>
    <xf numFmtId="0" fontId="35" fillId="0" borderId="22" xfId="2" applyFont="1" applyBorder="1" applyProtection="1">
      <protection locked="0" hidden="1"/>
    </xf>
    <xf numFmtId="165" fontId="16" fillId="0" borderId="38" xfId="1" applyFont="1" applyBorder="1" applyAlignment="1" applyProtection="1">
      <alignment horizontal="center" vertical="center"/>
    </xf>
    <xf numFmtId="165" fontId="16" fillId="0" borderId="36" xfId="1" applyFont="1" applyBorder="1" applyAlignment="1" applyProtection="1">
      <alignment horizontal="center" vertical="center"/>
    </xf>
    <xf numFmtId="165" fontId="28" fillId="14" borderId="18" xfId="0" applyNumberFormat="1" applyFont="1" applyFill="1" applyBorder="1" applyAlignment="1" applyProtection="1">
      <alignment horizontal="center"/>
      <protection hidden="1"/>
    </xf>
    <xf numFmtId="165" fontId="16" fillId="0" borderId="39" xfId="1" applyFont="1" applyBorder="1" applyAlignment="1" applyProtection="1">
      <alignment horizontal="center" vertical="center" wrapText="1"/>
      <protection hidden="1"/>
    </xf>
    <xf numFmtId="165" fontId="16" fillId="0" borderId="38" xfId="1" applyFont="1" applyBorder="1" applyAlignment="1" applyProtection="1">
      <alignment horizontal="center" vertical="center" wrapText="1"/>
      <protection hidden="1"/>
    </xf>
    <xf numFmtId="165" fontId="16" fillId="0" borderId="0" xfId="1" applyFont="1" applyBorder="1" applyAlignment="1" applyProtection="1">
      <alignment horizontal="left" vertical="center"/>
      <protection locked="0"/>
    </xf>
    <xf numFmtId="165" fontId="16" fillId="0" borderId="22" xfId="1" applyFont="1" applyBorder="1" applyAlignment="1" applyProtection="1">
      <alignment horizontal="center" vertical="center" wrapText="1"/>
      <protection hidden="1"/>
    </xf>
    <xf numFmtId="0" fontId="10" fillId="0" borderId="0" xfId="0" applyFont="1" applyFill="1" applyProtection="1">
      <protection hidden="1"/>
    </xf>
    <xf numFmtId="0" fontId="19" fillId="0" borderId="0" xfId="0" applyFont="1" applyFill="1" applyProtection="1">
      <protection hidden="1"/>
    </xf>
    <xf numFmtId="0" fontId="11" fillId="0" borderId="0" xfId="0" applyFont="1" applyFill="1" applyBorder="1" applyProtection="1">
      <protection hidden="1"/>
    </xf>
    <xf numFmtId="0" fontId="11" fillId="0" borderId="0" xfId="0" applyFont="1" applyFill="1"/>
    <xf numFmtId="0" fontId="11" fillId="0" borderId="0" xfId="0" applyFont="1" applyFill="1" applyProtection="1">
      <protection hidden="1"/>
    </xf>
    <xf numFmtId="165" fontId="19" fillId="14" borderId="18" xfId="1" applyNumberFormat="1" applyFont="1" applyFill="1" applyBorder="1" applyAlignment="1" applyProtection="1">
      <alignment horizontal="center"/>
      <protection hidden="1"/>
    </xf>
    <xf numFmtId="0" fontId="10" fillId="0" borderId="18" xfId="0" applyFont="1" applyBorder="1" applyProtection="1">
      <protection hidden="1"/>
    </xf>
    <xf numFmtId="165" fontId="19" fillId="0" borderId="13" xfId="1" applyNumberFormat="1" applyFont="1" applyFill="1" applyBorder="1" applyAlignment="1" applyProtection="1">
      <alignment horizontal="center"/>
      <protection hidden="1"/>
    </xf>
    <xf numFmtId="165" fontId="16" fillId="0" borderId="13" xfId="1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Protection="1">
      <protection hidden="1"/>
    </xf>
    <xf numFmtId="0" fontId="29" fillId="14" borderId="13" xfId="0" applyFont="1" applyFill="1" applyBorder="1" applyAlignment="1" applyProtection="1">
      <alignment horizontal="center" vertical="center"/>
      <protection hidden="1"/>
    </xf>
    <xf numFmtId="0" fontId="29" fillId="14" borderId="18" xfId="0" applyFont="1" applyFill="1" applyBorder="1" applyAlignment="1" applyProtection="1">
      <alignment horizontal="center" vertical="center"/>
      <protection hidden="1"/>
    </xf>
    <xf numFmtId="165" fontId="31" fillId="0" borderId="20" xfId="1" applyFont="1" applyBorder="1" applyAlignment="1" applyProtection="1">
      <alignment horizontal="center" vertical="center"/>
      <protection locked="0"/>
    </xf>
    <xf numFmtId="165" fontId="16" fillId="0" borderId="45" xfId="1" applyFont="1" applyFill="1" applyBorder="1" applyAlignment="1" applyProtection="1">
      <alignment horizontal="center" vertical="center" wrapText="1"/>
      <protection hidden="1"/>
    </xf>
    <xf numFmtId="165" fontId="16" fillId="0" borderId="46" xfId="1" applyFont="1" applyBorder="1" applyAlignment="1" applyProtection="1">
      <alignment horizontal="center" vertical="center" wrapText="1"/>
      <protection hidden="1"/>
    </xf>
    <xf numFmtId="0" fontId="30" fillId="0" borderId="27" xfId="0" applyFont="1" applyBorder="1" applyProtection="1">
      <protection hidden="1"/>
    </xf>
    <xf numFmtId="0" fontId="30" fillId="0" borderId="44" xfId="0" applyFont="1" applyBorder="1" applyProtection="1">
      <protection hidden="1"/>
    </xf>
    <xf numFmtId="0" fontId="21" fillId="12" borderId="19" xfId="0" applyFont="1" applyFill="1" applyBorder="1" applyAlignment="1" applyProtection="1">
      <alignment horizontal="right"/>
      <protection hidden="1"/>
    </xf>
    <xf numFmtId="0" fontId="22" fillId="12" borderId="11" xfId="0" applyFont="1" applyFill="1" applyBorder="1" applyProtection="1">
      <protection hidden="1"/>
    </xf>
    <xf numFmtId="165" fontId="16" fillId="0" borderId="47" xfId="1" applyFont="1" applyBorder="1" applyAlignment="1" applyProtection="1">
      <alignment horizontal="left" vertical="center" wrapText="1"/>
      <protection hidden="1"/>
    </xf>
    <xf numFmtId="165" fontId="16" fillId="0" borderId="48" xfId="1" applyFont="1" applyBorder="1" applyAlignment="1" applyProtection="1">
      <alignment horizontal="left" vertical="center"/>
      <protection locked="0"/>
    </xf>
    <xf numFmtId="165" fontId="16" fillId="0" borderId="44" xfId="1" applyFont="1" applyBorder="1" applyAlignment="1" applyProtection="1">
      <alignment horizontal="left" vertical="center" wrapText="1"/>
      <protection locked="0"/>
    </xf>
    <xf numFmtId="165" fontId="16" fillId="0" borderId="26" xfId="1" applyFont="1" applyBorder="1" applyAlignment="1" applyProtection="1">
      <alignment horizontal="left" vertical="center" wrapText="1"/>
      <protection hidden="1"/>
    </xf>
    <xf numFmtId="165" fontId="16" fillId="0" borderId="29" xfId="1" applyFont="1" applyBorder="1" applyAlignment="1" applyProtection="1">
      <alignment horizontal="left" vertical="center" wrapText="1"/>
      <protection hidden="1"/>
    </xf>
    <xf numFmtId="165" fontId="16" fillId="0" borderId="43" xfId="1" applyFont="1" applyBorder="1" applyAlignment="1" applyProtection="1">
      <alignment horizontal="left" vertical="center" wrapText="1"/>
      <protection hidden="1"/>
    </xf>
    <xf numFmtId="165" fontId="16" fillId="0" borderId="28" xfId="1" applyFont="1" applyBorder="1" applyAlignment="1" applyProtection="1">
      <alignment vertical="center" wrapText="1"/>
      <protection hidden="1"/>
    </xf>
    <xf numFmtId="165" fontId="16" fillId="0" borderId="36" xfId="1" applyFont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29" fillId="14" borderId="42" xfId="0" applyFont="1" applyFill="1" applyBorder="1" applyAlignment="1" applyProtection="1">
      <alignment horizontal="center"/>
      <protection hidden="1"/>
    </xf>
    <xf numFmtId="0" fontId="29" fillId="0" borderId="13" xfId="0" applyFont="1" applyFill="1" applyBorder="1" applyAlignment="1" applyProtection="1">
      <alignment horizontal="center"/>
      <protection hidden="1"/>
    </xf>
    <xf numFmtId="0" fontId="19" fillId="14" borderId="18" xfId="0" applyFont="1" applyFill="1" applyBorder="1" applyAlignment="1" applyProtection="1">
      <alignment horizont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26" fillId="0" borderId="0" xfId="2" applyFont="1" applyAlignment="1" applyProtection="1">
      <alignment horizontal="center"/>
      <protection hidden="1"/>
    </xf>
    <xf numFmtId="0" fontId="33" fillId="0" borderId="0" xfId="2" applyFont="1" applyAlignment="1" applyProtection="1">
      <alignment horizontal="center"/>
      <protection hidden="1"/>
    </xf>
    <xf numFmtId="0" fontId="31" fillId="0" borderId="15" xfId="0" applyFont="1" applyBorder="1" applyAlignment="1" applyProtection="1">
      <alignment horizontal="center" vertical="center"/>
      <protection locked="0"/>
    </xf>
    <xf numFmtId="15" fontId="31" fillId="0" borderId="20" xfId="0" applyNumberFormat="1" applyFont="1" applyBorder="1" applyAlignment="1" applyProtection="1">
      <alignment horizontal="center" vertical="center"/>
      <protection locked="0"/>
    </xf>
    <xf numFmtId="0" fontId="29" fillId="14" borderId="6" xfId="0" applyFont="1" applyFill="1" applyBorder="1" applyAlignment="1" applyProtection="1">
      <alignment horizontal="center" vertical="center"/>
      <protection hidden="1"/>
    </xf>
    <xf numFmtId="0" fontId="29" fillId="14" borderId="13" xfId="0" applyFont="1" applyFill="1" applyBorder="1" applyAlignment="1" applyProtection="1">
      <alignment horizontal="center" vertical="center"/>
      <protection hidden="1"/>
    </xf>
    <xf numFmtId="0" fontId="29" fillId="14" borderId="18" xfId="0" applyFont="1" applyFill="1" applyBorder="1" applyAlignment="1" applyProtection="1">
      <alignment horizontal="center" vertical="center"/>
      <protection hidden="1"/>
    </xf>
    <xf numFmtId="0" fontId="31" fillId="0" borderId="20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wrapText="1"/>
      <protection hidden="1"/>
    </xf>
    <xf numFmtId="166" fontId="37" fillId="0" borderId="0" xfId="0" applyNumberFormat="1" applyFont="1" applyBorder="1" applyAlignment="1" applyProtection="1">
      <alignment horizontal="center" vertical="center"/>
      <protection hidden="1"/>
    </xf>
    <xf numFmtId="0" fontId="28" fillId="14" borderId="33" xfId="0" applyFont="1" applyFill="1" applyBorder="1" applyAlignment="1" applyProtection="1">
      <alignment horizontal="center"/>
      <protection hidden="1"/>
    </xf>
    <xf numFmtId="0" fontId="28" fillId="14" borderId="34" xfId="0" applyFont="1" applyFill="1" applyBorder="1" applyAlignment="1" applyProtection="1">
      <alignment horizontal="center"/>
      <protection hidden="1"/>
    </xf>
    <xf numFmtId="0" fontId="28" fillId="14" borderId="35" xfId="0" applyFont="1" applyFill="1" applyBorder="1" applyAlignment="1" applyProtection="1">
      <alignment horizontal="center"/>
      <protection hidden="1"/>
    </xf>
    <xf numFmtId="166" fontId="32" fillId="0" borderId="30" xfId="0" applyNumberFormat="1" applyFont="1" applyBorder="1" applyAlignment="1" applyProtection="1">
      <alignment horizontal="center" vertical="center"/>
      <protection hidden="1"/>
    </xf>
    <xf numFmtId="166" fontId="32" fillId="0" borderId="31" xfId="0" applyNumberFormat="1" applyFont="1" applyBorder="1" applyAlignment="1" applyProtection="1">
      <alignment horizontal="center" vertical="center"/>
      <protection hidden="1"/>
    </xf>
    <xf numFmtId="166" fontId="32" fillId="0" borderId="32" xfId="0" applyNumberFormat="1" applyFont="1" applyBorder="1" applyAlignment="1" applyProtection="1">
      <alignment horizontal="center" vertical="center"/>
      <protection hidden="1"/>
    </xf>
    <xf numFmtId="0" fontId="34" fillId="0" borderId="0" xfId="2" applyFont="1" applyAlignment="1" applyProtection="1">
      <alignment horizontal="left"/>
      <protection hidden="1"/>
    </xf>
    <xf numFmtId="0" fontId="25" fillId="0" borderId="0" xfId="2" applyFont="1" applyAlignment="1" applyProtection="1">
      <alignment horizontal="center"/>
      <protection hidden="1"/>
    </xf>
    <xf numFmtId="165" fontId="31" fillId="0" borderId="20" xfId="1" applyFont="1" applyBorder="1" applyAlignment="1" applyProtection="1">
      <alignment horizontal="center" vertical="center"/>
      <protection locked="0"/>
    </xf>
    <xf numFmtId="0" fontId="31" fillId="0" borderId="41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2" xr:uid="{00000000-0005-0000-0000-000003000000}"/>
    <cellStyle name="Porcentaje" xfId="3" builtinId="5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0033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1</xdr:col>
      <xdr:colOff>1247774</xdr:colOff>
      <xdr:row>4</xdr:row>
      <xdr:rowOff>82859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71A4D4C-B4C7-4302-A0A7-2794A95FC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"/>
          <a:ext cx="1323974" cy="479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B128"/>
  <sheetViews>
    <sheetView showGridLines="0" tabSelected="1" view="pageBreakPreview" zoomScaleNormal="100" zoomScaleSheetLayoutView="100" workbookViewId="0">
      <selection activeCell="D23" sqref="D23"/>
    </sheetView>
  </sheetViews>
  <sheetFormatPr baseColWidth="10" defaultColWidth="0" defaultRowHeight="15" zeroHeight="1" x14ac:dyDescent="0.25"/>
  <cols>
    <col min="1" max="1" width="2.7109375" style="68" customWidth="1"/>
    <col min="2" max="2" width="51.5703125" style="68" bestFit="1" customWidth="1"/>
    <col min="3" max="3" width="19" style="68" customWidth="1"/>
    <col min="4" max="4" width="22.140625" style="165" bestFit="1" customWidth="1"/>
    <col min="5" max="5" width="29.7109375" style="68" bestFit="1" customWidth="1"/>
    <col min="6" max="6" width="8.140625" style="83" customWidth="1"/>
    <col min="7" max="7" width="16.28515625" style="70" hidden="1" customWidth="1"/>
    <col min="8" max="8" width="2.28515625" style="70" hidden="1" customWidth="1"/>
    <col min="9" max="9" width="59" style="70" hidden="1" customWidth="1"/>
    <col min="10" max="10" width="2.28515625" style="70" hidden="1" customWidth="1"/>
    <col min="11" max="11" width="12.28515625" style="70" hidden="1" customWidth="1"/>
    <col min="12" max="12" width="11.5703125" style="70" hidden="1" customWidth="1"/>
    <col min="13" max="13" width="20.5703125" style="70" hidden="1" customWidth="1"/>
    <col min="14" max="14" width="11.42578125" style="96" hidden="1" customWidth="1"/>
    <col min="15" max="15" width="6.7109375" style="96" hidden="1" customWidth="1"/>
    <col min="16" max="16" width="5" style="96" hidden="1" customWidth="1"/>
    <col min="17" max="17" width="4" style="96" hidden="1" customWidth="1"/>
    <col min="18" max="28" width="11.42578125" style="96" hidden="1" customWidth="1"/>
    <col min="29" max="16384" width="11.42578125" style="68" hidden="1"/>
  </cols>
  <sheetData>
    <row r="1" spans="1:17" x14ac:dyDescent="0.25"/>
    <row r="2" spans="1:17" ht="7.5" customHeight="1" x14ac:dyDescent="0.25"/>
    <row r="3" spans="1:17" ht="6.4" customHeight="1" x14ac:dyDescent="0.25">
      <c r="I3" s="70">
        <f>IF(ISERROR(VLOOKUP(M5,$L$11:$M$57,2,FALSE)),0,VLOOKUP(M5,$L$11:$M$57,2,FALSE))</f>
        <v>0</v>
      </c>
    </row>
    <row r="4" spans="1:17" ht="6.4" customHeight="1" x14ac:dyDescent="0.25"/>
    <row r="5" spans="1:17" ht="16.7" customHeight="1" x14ac:dyDescent="0.25">
      <c r="A5" s="71" t="s">
        <v>0</v>
      </c>
      <c r="B5" s="180" t="s">
        <v>973</v>
      </c>
      <c r="C5" s="180"/>
      <c r="D5" s="180"/>
      <c r="E5" s="180"/>
      <c r="F5" s="115"/>
      <c r="G5" s="72"/>
      <c r="H5" s="72"/>
      <c r="I5" s="72"/>
      <c r="K5" s="70" t="s">
        <v>415</v>
      </c>
      <c r="L5" s="73">
        <f>IFERROR(VLOOKUP(M5,$L$11:$M$57,2,FALSE),0)</f>
        <v>0</v>
      </c>
      <c r="M5" s="70" t="e">
        <f>_xlfn.CONCAT(F21,F22," ",IF(VLOOKUP(_xlfn.CONCAT(C23,C24),$O$11:$Q$14,2,FALSE)="X","CON",""),G21)</f>
        <v>#N/A</v>
      </c>
    </row>
    <row r="6" spans="1:17" ht="15.75" thickBot="1" x14ac:dyDescent="0.3">
      <c r="L6" s="73"/>
    </row>
    <row r="7" spans="1:17" ht="15.75" thickBot="1" x14ac:dyDescent="0.3">
      <c r="B7" s="181" t="s">
        <v>1018</v>
      </c>
      <c r="C7" s="182"/>
      <c r="D7" s="182"/>
      <c r="E7" s="183"/>
      <c r="K7" s="70" t="s">
        <v>416</v>
      </c>
      <c r="L7" s="73">
        <f>IFERROR(VLOOKUP(M7,$L$11:$M$57,2,FALSE),0)</f>
        <v>0</v>
      </c>
      <c r="M7" s="70" t="e">
        <f>_xlfn.CONCAT(F21,F22," ",IF(VLOOKUP(_xlfn.CONCAT(C23,C24),$O$11:$Q$14,3,FALSE)="X","EST",""),G21)</f>
        <v>#N/A</v>
      </c>
    </row>
    <row r="8" spans="1:17" ht="15.75" thickBot="1" x14ac:dyDescent="0.3">
      <c r="B8" s="184">
        <f ca="1">TODAY()</f>
        <v>44125</v>
      </c>
      <c r="C8" s="185"/>
      <c r="D8" s="185"/>
      <c r="E8" s="186"/>
    </row>
    <row r="9" spans="1:17" ht="6.75" customHeight="1" thickBot="1" x14ac:dyDescent="0.3">
      <c r="B9" s="74"/>
      <c r="C9" s="74"/>
      <c r="D9" s="166"/>
      <c r="E9" s="74"/>
    </row>
    <row r="10" spans="1:17" ht="15.75" thickBot="1" x14ac:dyDescent="0.3">
      <c r="B10" s="175" t="s">
        <v>3</v>
      </c>
      <c r="C10" s="176"/>
      <c r="D10" s="176"/>
      <c r="E10" s="177"/>
      <c r="O10" s="96" t="s">
        <v>1029</v>
      </c>
      <c r="P10" s="96" t="s">
        <v>1028</v>
      </c>
      <c r="Q10" s="96" t="s">
        <v>1027</v>
      </c>
    </row>
    <row r="11" spans="1:17" x14ac:dyDescent="0.25">
      <c r="B11" s="126" t="s">
        <v>4</v>
      </c>
      <c r="C11" s="174"/>
      <c r="D11" s="174"/>
      <c r="E11" s="75"/>
      <c r="L11" s="70" t="s">
        <v>377</v>
      </c>
      <c r="M11" s="73">
        <v>8.0000000000000004E-4</v>
      </c>
      <c r="O11" s="96" t="s">
        <v>1023</v>
      </c>
      <c r="P11" s="113" t="s">
        <v>1030</v>
      </c>
      <c r="Q11" s="113" t="s">
        <v>1030</v>
      </c>
    </row>
    <row r="12" spans="1:17" x14ac:dyDescent="0.25">
      <c r="B12" s="124" t="s">
        <v>252</v>
      </c>
      <c r="C12" s="173"/>
      <c r="D12" s="173"/>
      <c r="E12" s="75"/>
      <c r="L12" s="70" t="s">
        <v>378</v>
      </c>
      <c r="M12" s="73">
        <v>8.9999999999999998E-4</v>
      </c>
      <c r="O12" s="96" t="s">
        <v>1024</v>
      </c>
      <c r="P12" s="113" t="s">
        <v>1030</v>
      </c>
      <c r="Q12" s="113" t="s">
        <v>1031</v>
      </c>
    </row>
    <row r="13" spans="1:17" x14ac:dyDescent="0.25">
      <c r="B13" s="124" t="s">
        <v>267</v>
      </c>
      <c r="C13" s="178"/>
      <c r="D13" s="178"/>
      <c r="E13" s="75"/>
      <c r="L13" s="70" t="s">
        <v>379</v>
      </c>
      <c r="M13" s="73">
        <v>1E-3</v>
      </c>
      <c r="O13" s="96" t="s">
        <v>1025</v>
      </c>
      <c r="P13" s="113" t="s">
        <v>1031</v>
      </c>
      <c r="Q13" s="113" t="s">
        <v>1030</v>
      </c>
    </row>
    <row r="14" spans="1:17" x14ac:dyDescent="0.25">
      <c r="B14" s="124" t="s">
        <v>965</v>
      </c>
      <c r="C14" s="178"/>
      <c r="D14" s="178"/>
      <c r="E14" s="75"/>
      <c r="L14" s="70" t="s">
        <v>380</v>
      </c>
      <c r="M14" s="73">
        <v>1.1000000000000001E-3</v>
      </c>
      <c r="O14" s="96" t="s">
        <v>1026</v>
      </c>
      <c r="P14" s="113" t="s">
        <v>1031</v>
      </c>
      <c r="Q14" s="113" t="s">
        <v>1031</v>
      </c>
    </row>
    <row r="15" spans="1:17" ht="5.45" customHeight="1" thickBot="1" x14ac:dyDescent="0.3">
      <c r="B15" s="76"/>
      <c r="C15" s="77"/>
      <c r="D15" s="77"/>
      <c r="E15" s="78"/>
      <c r="L15" s="70" t="s">
        <v>381</v>
      </c>
      <c r="M15" s="73">
        <v>1E-3</v>
      </c>
    </row>
    <row r="16" spans="1:17" ht="6.4" customHeight="1" thickBot="1" x14ac:dyDescent="0.3">
      <c r="A16" s="69"/>
      <c r="B16" s="79"/>
      <c r="C16" s="80"/>
      <c r="D16" s="80"/>
      <c r="E16" s="81"/>
      <c r="L16" s="70" t="s">
        <v>382</v>
      </c>
      <c r="M16" s="73">
        <v>6.4999999999999997E-3</v>
      </c>
    </row>
    <row r="17" spans="1:13" ht="15.75" thickBot="1" x14ac:dyDescent="0.3">
      <c r="B17" s="175" t="s">
        <v>966</v>
      </c>
      <c r="C17" s="176"/>
      <c r="D17" s="176"/>
      <c r="E17" s="177"/>
      <c r="L17" s="70" t="s">
        <v>383</v>
      </c>
      <c r="M17" s="73">
        <v>0.01</v>
      </c>
    </row>
    <row r="18" spans="1:13" x14ac:dyDescent="0.25">
      <c r="B18" s="124" t="s">
        <v>967</v>
      </c>
      <c r="C18" s="190"/>
      <c r="D18" s="190"/>
      <c r="E18" s="82"/>
      <c r="G18" s="70" t="str">
        <f>SUBSTITUTE(C18," ","")</f>
        <v/>
      </c>
      <c r="L18" s="70" t="s">
        <v>384</v>
      </c>
      <c r="M18" s="73">
        <v>1.1999999999999999E-3</v>
      </c>
    </row>
    <row r="19" spans="1:13" x14ac:dyDescent="0.25">
      <c r="B19" s="124" t="s">
        <v>968</v>
      </c>
      <c r="C19" s="173"/>
      <c r="D19" s="173"/>
      <c r="E19" s="82"/>
      <c r="G19" s="70" t="str">
        <f>SUBSTITUTE(C19," ","")</f>
        <v/>
      </c>
      <c r="L19" s="70" t="s">
        <v>385</v>
      </c>
      <c r="M19" s="73">
        <v>4.4999999999999997E-3</v>
      </c>
    </row>
    <row r="20" spans="1:13" x14ac:dyDescent="0.25">
      <c r="B20" s="124" t="s">
        <v>969</v>
      </c>
      <c r="C20" s="173"/>
      <c r="D20" s="173"/>
      <c r="E20" s="85"/>
      <c r="G20" s="70" t="str">
        <f>_xlfn.CONCAT(G18,G19)</f>
        <v/>
      </c>
      <c r="L20" s="70" t="s">
        <v>386</v>
      </c>
      <c r="M20" s="73">
        <v>7.4999999999999997E-3</v>
      </c>
    </row>
    <row r="21" spans="1:13" x14ac:dyDescent="0.25">
      <c r="B21" s="124" t="s">
        <v>970</v>
      </c>
      <c r="C21" s="173"/>
      <c r="D21" s="173"/>
      <c r="E21" s="179" t="str">
        <f>IF(C27&gt;10000000,"Suma Asegurada Total Superior al límite de 10 millones","")</f>
        <v/>
      </c>
      <c r="F21" s="83" t="e">
        <f>VLOOKUP(C22,I36:J128,2,FALSE)</f>
        <v>#N/A</v>
      </c>
      <c r="G21" s="70" t="e">
        <f>IF(_xlfn.CONCAT(F21,F22)="R1",IF(D23&lt;400000,"&lt;400","&gt;400"),"")</f>
        <v>#N/A</v>
      </c>
      <c r="L21" s="70" t="s">
        <v>387</v>
      </c>
      <c r="M21" s="73">
        <v>1.0999999999999999E-2</v>
      </c>
    </row>
    <row r="22" spans="1:13" x14ac:dyDescent="0.25">
      <c r="B22" s="124" t="s">
        <v>270</v>
      </c>
      <c r="C22" s="178"/>
      <c r="D22" s="178"/>
      <c r="E22" s="179"/>
      <c r="F22" s="83" t="e">
        <f>VLOOKUP(C25,I28:J32,2,FALSE)</f>
        <v>#N/A</v>
      </c>
      <c r="G22" s="114"/>
      <c r="I22" s="84"/>
      <c r="L22" s="70" t="s">
        <v>388</v>
      </c>
      <c r="M22" s="73">
        <v>1E-3</v>
      </c>
    </row>
    <row r="23" spans="1:13" x14ac:dyDescent="0.25">
      <c r="B23" s="124" t="s">
        <v>268</v>
      </c>
      <c r="C23" s="125" t="s">
        <v>1035</v>
      </c>
      <c r="D23" s="150">
        <v>0</v>
      </c>
      <c r="E23" s="85" t="str">
        <f>IF(C23="NO","Cobertura no solicitada",IF(AND(C23="SÍ",D23&lt;=5000000,D23&gt;=30000,C22&lt;&gt;"Residencias (Casa)"),"Recuerde Verificar Capacidad",IF(AND(C23="SÍ",D23&lt;=5000000,D23&gt;=30000,C22="Residencias (Casa)"),"",IF(D23&lt;30000,"Suma Asegurada Inferior al límite",IF(D23&gt;5000000,"Suma Asegurada Superior al límite","mal")))))</f>
        <v>Cobertura no solicitada</v>
      </c>
      <c r="F23" s="86">
        <f>L5</f>
        <v>0</v>
      </c>
      <c r="I23" s="84"/>
      <c r="L23" s="70" t="s">
        <v>372</v>
      </c>
      <c r="M23" s="73">
        <v>1.1999999999999999E-3</v>
      </c>
    </row>
    <row r="24" spans="1:13" x14ac:dyDescent="0.25">
      <c r="B24" s="124" t="s">
        <v>269</v>
      </c>
      <c r="C24" s="125" t="s">
        <v>1035</v>
      </c>
      <c r="D24" s="150">
        <v>0</v>
      </c>
      <c r="E24" s="85" t="str">
        <f>IF(C24="NO","Cobertura no solicitada",IF(AND(C24="SÍ",D24&lt;=5000000,D24&gt;=30000,C22&lt;&gt;"Residencias (Casa)"),"Recuerde Verificar Capacidad",IF(AND(C24="SÍ",D24&lt;=5000000,D24&gt;=30000,C22="Residencias (Casa)"),"",IF(D24&lt;30000,"Suma Asegurada Inferior al límite",IF(D24&gt;5000000,"Suma Asegurada Superior al límite","mal")))))</f>
        <v>Cobertura no solicitada</v>
      </c>
      <c r="F24" s="86">
        <f>L7</f>
        <v>0</v>
      </c>
      <c r="L24" s="70" t="s">
        <v>373</v>
      </c>
      <c r="M24" s="73">
        <v>4.0000000000000001E-3</v>
      </c>
    </row>
    <row r="25" spans="1:13" x14ac:dyDescent="0.25">
      <c r="B25" s="124" t="s">
        <v>279</v>
      </c>
      <c r="C25" s="189"/>
      <c r="D25" s="189"/>
      <c r="E25" s="85"/>
      <c r="F25" s="86">
        <f>SUM(F23:F24)</f>
        <v>0</v>
      </c>
      <c r="L25" s="70" t="s">
        <v>374</v>
      </c>
      <c r="M25" s="73">
        <v>0</v>
      </c>
    </row>
    <row r="26" spans="1:13" ht="5.25" customHeight="1" thickBot="1" x14ac:dyDescent="0.3">
      <c r="B26" s="76"/>
      <c r="C26" s="87"/>
      <c r="D26" s="88"/>
      <c r="E26" s="89"/>
      <c r="L26" s="70" t="s">
        <v>375</v>
      </c>
      <c r="M26" s="73">
        <v>0</v>
      </c>
    </row>
    <row r="27" spans="1:13" ht="6.75" customHeight="1" thickBot="1" x14ac:dyDescent="0.3">
      <c r="A27" s="69"/>
      <c r="B27" s="90"/>
      <c r="C27" s="111">
        <f>IF(AND(C23="SÍ",C24="SÍ"),D23+D24,IF(AND(C23="SÍ",C24="NO"),D23,IF(AND(C23="NO",C24="SÍ"),D24,0)))</f>
        <v>0</v>
      </c>
      <c r="D27" s="88"/>
      <c r="E27" s="91"/>
      <c r="L27" s="70" t="s">
        <v>389</v>
      </c>
      <c r="M27" s="73">
        <v>1.4E-3</v>
      </c>
    </row>
    <row r="28" spans="1:13" ht="15.75" thickBot="1" x14ac:dyDescent="0.3">
      <c r="B28" s="175" t="s">
        <v>278</v>
      </c>
      <c r="C28" s="176"/>
      <c r="D28" s="176"/>
      <c r="E28" s="177"/>
      <c r="I28" s="70" t="s">
        <v>280</v>
      </c>
      <c r="J28" s="70">
        <v>1</v>
      </c>
      <c r="L28" s="70" t="s">
        <v>390</v>
      </c>
      <c r="M28" s="73">
        <v>1.5E-3</v>
      </c>
    </row>
    <row r="29" spans="1:13" ht="15.75" thickBot="1" x14ac:dyDescent="0.3">
      <c r="A29" s="92"/>
      <c r="B29" s="117" t="s">
        <v>42</v>
      </c>
      <c r="C29" s="149" t="s">
        <v>1011</v>
      </c>
      <c r="D29" s="149" t="s">
        <v>43</v>
      </c>
      <c r="E29" s="149" t="s">
        <v>1012</v>
      </c>
      <c r="F29" s="83">
        <f>IF(C23="SÍ",D23,0)</f>
        <v>0</v>
      </c>
      <c r="I29" s="70" t="s">
        <v>281</v>
      </c>
      <c r="J29" s="70">
        <v>2</v>
      </c>
      <c r="L29" s="70" t="s">
        <v>391</v>
      </c>
      <c r="M29" s="73">
        <v>4.4999999999999997E-3</v>
      </c>
    </row>
    <row r="30" spans="1:13" x14ac:dyDescent="0.25">
      <c r="A30" s="92"/>
      <c r="B30" s="153" t="s">
        <v>271</v>
      </c>
      <c r="C30" s="122" t="s">
        <v>1035</v>
      </c>
      <c r="D30" s="93">
        <v>500</v>
      </c>
      <c r="E30" s="94" t="str">
        <f>IF(C30="NO","",IF(AND(C23="NO",C30="SÍ"),"Debe contratar contenido",IF(AND(C30="SÍ",D30&gt;(250000)),"Máximo USD. 250,000.00",IF(AND(C30="SÍ",D30&lt;&gt;0),"","Detallar Suma Asegurada"))))</f>
        <v/>
      </c>
      <c r="F30" s="83">
        <f>IF(C24="SÍ",D24,0)</f>
        <v>0</v>
      </c>
      <c r="I30" s="70" t="s">
        <v>282</v>
      </c>
      <c r="J30" s="70">
        <v>3</v>
      </c>
      <c r="L30" s="70" t="s">
        <v>392</v>
      </c>
      <c r="M30" s="73">
        <v>0</v>
      </c>
    </row>
    <row r="31" spans="1:13" x14ac:dyDescent="0.25">
      <c r="A31" s="92"/>
      <c r="B31" s="153" t="s">
        <v>272</v>
      </c>
      <c r="C31" s="122" t="s">
        <v>1035</v>
      </c>
      <c r="D31" s="131"/>
      <c r="E31" s="94" t="str">
        <f>IF(AND(C31="SÍ",$C$23="SÍ"),"",IF(AND(C31="SÍ",$C$23="NO"),"Debe contratar contenido",""))</f>
        <v/>
      </c>
      <c r="I31" s="70" t="s">
        <v>283</v>
      </c>
      <c r="J31" s="70">
        <v>4</v>
      </c>
      <c r="L31" s="70" t="s">
        <v>393</v>
      </c>
      <c r="M31" s="73">
        <v>0</v>
      </c>
    </row>
    <row r="32" spans="1:13" x14ac:dyDescent="0.25">
      <c r="A32" s="92"/>
      <c r="B32" s="153" t="s">
        <v>273</v>
      </c>
      <c r="C32" s="122" t="s">
        <v>1035</v>
      </c>
      <c r="D32" s="131"/>
      <c r="E32" s="94" t="str">
        <f>IF(AND(C32="SÍ",C22="Apartamento Residencial"),"No se puede otorgar esta cobertura",IF(AND(C32="SÍ",C22&lt;&gt;"Apartamento Residencial",$C$23="NO"),"Debe contratar contenido",""))</f>
        <v/>
      </c>
      <c r="I32" s="70" t="s">
        <v>284</v>
      </c>
      <c r="J32" s="70">
        <v>5</v>
      </c>
      <c r="L32" s="70" t="s">
        <v>394</v>
      </c>
      <c r="M32" s="73">
        <v>1.1999999999999999E-3</v>
      </c>
    </row>
    <row r="33" spans="1:13" x14ac:dyDescent="0.25">
      <c r="A33" s="92"/>
      <c r="B33" s="153" t="s">
        <v>274</v>
      </c>
      <c r="C33" s="122" t="s">
        <v>1035</v>
      </c>
      <c r="D33" s="131"/>
      <c r="E33" s="94" t="str">
        <f>IF(AND(C33="SÍ",$C$24="SÍ"),"",IF(AND(C33="SÍ",$C$24="NO"),"Debe contratar estructura",""))</f>
        <v/>
      </c>
      <c r="L33" s="70" t="s">
        <v>395</v>
      </c>
      <c r="M33" s="73">
        <v>1.4E-3</v>
      </c>
    </row>
    <row r="34" spans="1:13" ht="15.75" thickBot="1" x14ac:dyDescent="0.3">
      <c r="A34" s="92"/>
      <c r="B34" s="154" t="s">
        <v>275</v>
      </c>
      <c r="C34" s="123" t="s">
        <v>1035</v>
      </c>
      <c r="D34" s="132"/>
      <c r="E34" s="95"/>
      <c r="L34" s="70" t="s">
        <v>396</v>
      </c>
      <c r="M34" s="73">
        <v>5.0000000000000001E-3</v>
      </c>
    </row>
    <row r="35" spans="1:13" ht="15.75" thickBot="1" x14ac:dyDescent="0.3">
      <c r="A35" s="92"/>
      <c r="B35" s="155"/>
      <c r="C35" s="97"/>
      <c r="D35" s="97"/>
      <c r="E35" s="156"/>
      <c r="L35" s="70" t="s">
        <v>397</v>
      </c>
      <c r="M35" s="73">
        <v>0</v>
      </c>
    </row>
    <row r="36" spans="1:13" ht="15.75" thickBot="1" x14ac:dyDescent="0.3">
      <c r="A36" s="92"/>
      <c r="B36" s="118" t="s">
        <v>262</v>
      </c>
      <c r="C36" s="119" t="s">
        <v>43</v>
      </c>
      <c r="D36" s="148" t="s">
        <v>277</v>
      </c>
      <c r="E36" s="149" t="s">
        <v>45</v>
      </c>
      <c r="I36" s="112" t="s">
        <v>343</v>
      </c>
      <c r="J36" s="112" t="s">
        <v>328</v>
      </c>
      <c r="L36" s="70" t="s">
        <v>398</v>
      </c>
      <c r="M36" s="73">
        <v>0</v>
      </c>
    </row>
    <row r="37" spans="1:13" s="96" customFormat="1" ht="25.5" customHeight="1" x14ac:dyDescent="0.25">
      <c r="B37" s="98" t="s">
        <v>1022</v>
      </c>
      <c r="C37" s="99">
        <f>IF(AND($C$22="Residencias (Casa)",$E$24="",$E$23=""),$D$23+$D$24,IF(AND($C$22="Residencias (Casa)",$E$24&lt;&gt;"",$E$23=""),D23,IF(AND($C$22="Residencias (Casa)",$E$24="",$E$23&lt;&gt;""),D24,IF(AND($C$22&lt;&gt;"Residencias (Casa)",$E$24="Recuerde Verificar Capacidad",$E$23="Recuerde Verificar Capacidad"),$D$23+$D$24,IF(AND($C$22&lt;&gt;"Residencias (Casa)",$E$24&lt;&gt;"Recuerde Verificar Capacidad",$E$23="Recuerde Verificar Capacidad"),D23,IF(AND($C$22&lt;&gt;"Residencias (Casa)",$E$24="Recuerde Verificar Capacidad",$E$23&lt;&gt;"Recuerde Verificar Capacidad"),D24,0))))))</f>
        <v>0</v>
      </c>
      <c r="D37" s="100">
        <v>0</v>
      </c>
      <c r="E37" s="160" t="s">
        <v>1017</v>
      </c>
      <c r="F37" s="83"/>
      <c r="G37" s="70"/>
      <c r="H37" s="70"/>
      <c r="I37" s="112" t="s">
        <v>327</v>
      </c>
      <c r="J37" s="112" t="s">
        <v>328</v>
      </c>
      <c r="K37" s="70"/>
      <c r="L37" s="70" t="s">
        <v>399</v>
      </c>
      <c r="M37" s="73">
        <v>1.8E-3</v>
      </c>
    </row>
    <row r="38" spans="1:13" x14ac:dyDescent="0.25">
      <c r="B38" s="101" t="s">
        <v>19</v>
      </c>
      <c r="C38" s="102">
        <f>C37</f>
        <v>0</v>
      </c>
      <c r="D38" s="103">
        <v>0</v>
      </c>
      <c r="E38" s="104"/>
      <c r="I38" s="112" t="s">
        <v>297</v>
      </c>
      <c r="J38" s="112" t="s">
        <v>298</v>
      </c>
      <c r="L38" s="70" t="s">
        <v>400</v>
      </c>
      <c r="M38" s="73">
        <v>2E-3</v>
      </c>
    </row>
    <row r="39" spans="1:13" x14ac:dyDescent="0.25">
      <c r="B39" s="101" t="s">
        <v>256</v>
      </c>
      <c r="C39" s="102">
        <f t="shared" ref="C39:C47" si="0">C38</f>
        <v>0</v>
      </c>
      <c r="D39" s="103">
        <v>0</v>
      </c>
      <c r="E39" s="104"/>
      <c r="F39" s="105"/>
      <c r="I39" s="112" t="s">
        <v>300</v>
      </c>
      <c r="J39" s="112" t="s">
        <v>298</v>
      </c>
      <c r="L39" s="70" t="s">
        <v>401</v>
      </c>
      <c r="M39" s="73">
        <v>6.0000000000000001E-3</v>
      </c>
    </row>
    <row r="40" spans="1:13" ht="24" x14ac:dyDescent="0.25">
      <c r="B40" s="101" t="s">
        <v>257</v>
      </c>
      <c r="C40" s="102">
        <f t="shared" si="0"/>
        <v>0</v>
      </c>
      <c r="D40" s="103">
        <v>0</v>
      </c>
      <c r="E40" s="104"/>
      <c r="I40" s="112" t="s">
        <v>330</v>
      </c>
      <c r="J40" s="112" t="s">
        <v>328</v>
      </c>
      <c r="L40" s="70" t="s">
        <v>402</v>
      </c>
      <c r="M40" s="73">
        <v>0</v>
      </c>
    </row>
    <row r="41" spans="1:13" ht="24" x14ac:dyDescent="0.25">
      <c r="B41" s="101" t="s">
        <v>1032</v>
      </c>
      <c r="C41" s="102">
        <f t="shared" si="0"/>
        <v>0</v>
      </c>
      <c r="D41" s="103">
        <v>0</v>
      </c>
      <c r="E41" s="104"/>
      <c r="I41" s="112" t="s">
        <v>301</v>
      </c>
      <c r="J41" s="112" t="s">
        <v>298</v>
      </c>
      <c r="L41" s="70" t="s">
        <v>403</v>
      </c>
      <c r="M41" s="73">
        <v>0</v>
      </c>
    </row>
    <row r="42" spans="1:13" x14ac:dyDescent="0.25">
      <c r="B42" s="101" t="s">
        <v>258</v>
      </c>
      <c r="C42" s="102">
        <v>0</v>
      </c>
      <c r="D42" s="163">
        <f>IF(E24&lt;&gt;"Recuerde Verificar Capacidad",0,IF(D24*0.15&gt;5000,5000,D24*0.15))</f>
        <v>0</v>
      </c>
      <c r="E42" s="161" t="s">
        <v>418</v>
      </c>
      <c r="I42" s="112" t="s">
        <v>364</v>
      </c>
      <c r="J42" s="112" t="s">
        <v>353</v>
      </c>
      <c r="L42" s="70" t="s">
        <v>404</v>
      </c>
      <c r="M42" s="73">
        <v>1.8E-3</v>
      </c>
    </row>
    <row r="43" spans="1:13" x14ac:dyDescent="0.25">
      <c r="B43" s="101" t="s">
        <v>259</v>
      </c>
      <c r="C43" s="102">
        <f>C41</f>
        <v>0</v>
      </c>
      <c r="D43" s="103">
        <v>0</v>
      </c>
      <c r="E43" s="134"/>
      <c r="I43" s="112" t="s">
        <v>365</v>
      </c>
      <c r="J43" s="112" t="s">
        <v>353</v>
      </c>
      <c r="L43" s="70" t="s">
        <v>405</v>
      </c>
      <c r="M43" s="73">
        <v>2.5000000000000001E-3</v>
      </c>
    </row>
    <row r="44" spans="1:13" ht="36" x14ac:dyDescent="0.25">
      <c r="B44" s="101" t="s">
        <v>1015</v>
      </c>
      <c r="C44" s="102">
        <f t="shared" si="0"/>
        <v>0</v>
      </c>
      <c r="D44" s="103" t="s">
        <v>253</v>
      </c>
      <c r="E44" s="161" t="str">
        <f>IF(E22="R","2% del monto asegurado, mínimo USD. 250.00","2% del monto asegurado, mínimo USD. 1,000.00")</f>
        <v>2% del monto asegurado, mínimo USD. 1,000.00</v>
      </c>
      <c r="I44" s="112" t="s">
        <v>299</v>
      </c>
      <c r="J44" s="112" t="s">
        <v>298</v>
      </c>
      <c r="L44" s="70" t="s">
        <v>406</v>
      </c>
      <c r="M44" s="73">
        <v>7.4999999999999997E-3</v>
      </c>
    </row>
    <row r="45" spans="1:13" ht="24" x14ac:dyDescent="0.25">
      <c r="B45" s="101" t="s">
        <v>1016</v>
      </c>
      <c r="C45" s="102">
        <f t="shared" si="0"/>
        <v>0</v>
      </c>
      <c r="D45" s="135" t="s">
        <v>253</v>
      </c>
      <c r="E45" s="162" t="str">
        <f>IF(E22="R","1% del monto asegurado, mínimo USD. 250.00","1% del monto asegurado, mínimo USD. 1,000.00")</f>
        <v>1% del monto asegurado, mínimo USD. 1,000.00</v>
      </c>
      <c r="I45" s="112" t="s">
        <v>302</v>
      </c>
      <c r="J45" s="112" t="s">
        <v>298</v>
      </c>
      <c r="L45" s="70" t="s">
        <v>407</v>
      </c>
      <c r="M45" s="73">
        <v>0</v>
      </c>
    </row>
    <row r="46" spans="1:13" x14ac:dyDescent="0.25">
      <c r="B46" s="101" t="s">
        <v>260</v>
      </c>
      <c r="C46" s="102">
        <f t="shared" si="0"/>
        <v>0</v>
      </c>
      <c r="D46" s="103">
        <v>0</v>
      </c>
      <c r="E46" s="104"/>
      <c r="I46" s="112" t="s">
        <v>303</v>
      </c>
      <c r="J46" s="112" t="s">
        <v>298</v>
      </c>
      <c r="L46" s="70" t="s">
        <v>408</v>
      </c>
      <c r="M46" s="73">
        <v>0</v>
      </c>
    </row>
    <row r="47" spans="1:13" x14ac:dyDescent="0.25">
      <c r="B47" s="101" t="s">
        <v>91</v>
      </c>
      <c r="C47" s="102">
        <f t="shared" si="0"/>
        <v>0</v>
      </c>
      <c r="D47" s="163">
        <f>IF($E$23&lt;&gt;"Recuerde Verificar Capacidad",0,IF(AND($C$23="SÍ",($C$37*0.5)&lt;50000),$C$37*0.5,IF($C$23="NO",0,50000)))</f>
        <v>0</v>
      </c>
      <c r="E47" s="104"/>
      <c r="I47" s="112" t="s">
        <v>289</v>
      </c>
      <c r="J47" s="112" t="s">
        <v>288</v>
      </c>
      <c r="L47" s="70" t="s">
        <v>409</v>
      </c>
      <c r="M47" s="73">
        <v>1.8E-3</v>
      </c>
    </row>
    <row r="48" spans="1:13" x14ac:dyDescent="0.25">
      <c r="B48" s="101" t="s">
        <v>92</v>
      </c>
      <c r="C48" s="102">
        <f>C47</f>
        <v>0</v>
      </c>
      <c r="D48" s="163">
        <f>IF(AND($C$22="Residencias (Casa)",$E$23="",(D23*0.5)&gt;50000),50000,IF(AND($C$22="Residencias (Casa)",$E$23="",(D23*0.5)&lt;50000),D23*0.5,IF(AND($C$22&lt;&gt;"Residencias (Casa)",$E$23="",(D23*0.5)&gt;50000),50000,IF(AND($C$22&lt;&gt;"Residencias (Casa)",$E$23="",(D23*0.5)&lt;50000),D23*0.5,0))))</f>
        <v>0</v>
      </c>
      <c r="E48" s="104"/>
      <c r="I48" s="112" t="s">
        <v>285</v>
      </c>
      <c r="J48" s="112" t="s">
        <v>288</v>
      </c>
      <c r="L48" s="70" t="s">
        <v>410</v>
      </c>
      <c r="M48" s="73">
        <v>3.0000000000000001E-3</v>
      </c>
    </row>
    <row r="49" spans="1:13" x14ac:dyDescent="0.25">
      <c r="B49" s="101" t="s">
        <v>261</v>
      </c>
      <c r="C49" s="102">
        <v>0</v>
      </c>
      <c r="D49" s="102">
        <f>IF(AND($C$24="SÍ",(D24*0.25)&lt;5000),$D$24*0.25,IF(C24="NO",0,5000))</f>
        <v>0</v>
      </c>
      <c r="E49" s="157" t="s">
        <v>419</v>
      </c>
      <c r="I49" s="112" t="s">
        <v>354</v>
      </c>
      <c r="J49" s="112" t="s">
        <v>353</v>
      </c>
      <c r="L49" s="70" t="s">
        <v>411</v>
      </c>
      <c r="M49" s="73">
        <v>8.0000000000000002E-3</v>
      </c>
    </row>
    <row r="50" spans="1:13" ht="24" x14ac:dyDescent="0.25">
      <c r="B50" s="101" t="s">
        <v>1036</v>
      </c>
      <c r="C50" s="151"/>
      <c r="D50" s="103" t="s">
        <v>253</v>
      </c>
      <c r="E50" s="152"/>
      <c r="I50" s="112"/>
      <c r="J50" s="112"/>
      <c r="M50" s="73"/>
    </row>
    <row r="51" spans="1:13" ht="24" x14ac:dyDescent="0.25">
      <c r="B51" s="101" t="s">
        <v>1039</v>
      </c>
      <c r="C51" s="151"/>
      <c r="D51" s="103" t="s">
        <v>253</v>
      </c>
      <c r="E51" s="152"/>
      <c r="I51" s="112"/>
      <c r="J51" s="112"/>
      <c r="M51" s="73"/>
    </row>
    <row r="52" spans="1:13" ht="24" x14ac:dyDescent="0.25">
      <c r="B52" s="101" t="s">
        <v>1037</v>
      </c>
      <c r="C52" s="151"/>
      <c r="D52" s="103" t="s">
        <v>253</v>
      </c>
      <c r="E52" s="152"/>
      <c r="I52" s="112"/>
      <c r="J52" s="112"/>
      <c r="M52" s="73"/>
    </row>
    <row r="53" spans="1:13" ht="24" x14ac:dyDescent="0.25">
      <c r="B53" s="101" t="s">
        <v>1038</v>
      </c>
      <c r="C53" s="151"/>
      <c r="D53" s="103" t="s">
        <v>253</v>
      </c>
      <c r="E53" s="152"/>
      <c r="I53" s="112"/>
      <c r="J53" s="112"/>
      <c r="M53" s="73"/>
    </row>
    <row r="54" spans="1:13" ht="24" x14ac:dyDescent="0.25">
      <c r="B54" s="101" t="s">
        <v>41</v>
      </c>
      <c r="C54" s="151"/>
      <c r="D54" s="103" t="s">
        <v>253</v>
      </c>
      <c r="E54" s="152"/>
      <c r="I54" s="112"/>
      <c r="J54" s="112"/>
      <c r="M54" s="73"/>
    </row>
    <row r="55" spans="1:13" x14ac:dyDescent="0.25">
      <c r="A55" s="92"/>
      <c r="B55" s="158" t="s">
        <v>263</v>
      </c>
      <c r="C55" s="102">
        <f>IF(AND(C30="Sí",D30&lt;(250000+0.001)),D30,IF(AND(C30="SÍ",D30&gt;(250000)),250000,0))</f>
        <v>0</v>
      </c>
      <c r="D55" s="163"/>
      <c r="E55" s="161" t="str">
        <f>IF(AND(C23="SÍ",C30="SÍ",E30=""),"Deducible de USD. 2,500.00","")</f>
        <v/>
      </c>
      <c r="F55" s="105" t="str">
        <f>IF(C23="NO","0",IF(C30="SÍ",C55*(0.1*F23),0))</f>
        <v>0</v>
      </c>
      <c r="I55" s="112" t="s">
        <v>304</v>
      </c>
      <c r="J55" s="112" t="s">
        <v>298</v>
      </c>
      <c r="L55" s="70" t="s">
        <v>412</v>
      </c>
      <c r="M55" s="73">
        <v>0</v>
      </c>
    </row>
    <row r="56" spans="1:13" x14ac:dyDescent="0.25">
      <c r="A56" s="92"/>
      <c r="B56" s="158" t="s">
        <v>264</v>
      </c>
      <c r="C56" s="102">
        <v>0</v>
      </c>
      <c r="D56" s="163" t="str">
        <f>IF(AND(C31="SÍ",E31=""),IF(($D$23*0.1)&gt;200000,200000,($D$23*0.1))," ")</f>
        <v xml:space="preserve"> </v>
      </c>
      <c r="E56" s="161" t="str">
        <f>IF(AND(C23="SÍ",C31="SÍ"),"10% de la pérdida, mín. USD.100","")</f>
        <v/>
      </c>
      <c r="F56" s="105" t="str">
        <f>IF(AND(C23="NO",C24="NO"),"0",IF(C31="SÍ",(D56)*0.0005,0))</f>
        <v>0</v>
      </c>
      <c r="I56" s="112" t="s">
        <v>356</v>
      </c>
      <c r="J56" s="112" t="s">
        <v>353</v>
      </c>
      <c r="L56" s="70" t="s">
        <v>413</v>
      </c>
      <c r="M56" s="73">
        <v>0</v>
      </c>
    </row>
    <row r="57" spans="1:13" x14ac:dyDescent="0.25">
      <c r="A57" s="92"/>
      <c r="B57" s="158" t="s">
        <v>265</v>
      </c>
      <c r="C57" s="102">
        <v>0</v>
      </c>
      <c r="D57" s="163" t="str">
        <f>IF(AND(C32="SÍ",E32=""),IF(($D$23*0.1)&gt;200000,200000,($D$23*0.1))," ")</f>
        <v xml:space="preserve"> </v>
      </c>
      <c r="E57" s="161" t="str">
        <f>IF(C32="SÍ","Deducible de USD. 5,000.00","")</f>
        <v/>
      </c>
      <c r="F57" s="105"/>
      <c r="I57" s="112" t="s">
        <v>368</v>
      </c>
      <c r="J57" s="112" t="s">
        <v>353</v>
      </c>
      <c r="L57" s="70" t="s">
        <v>353</v>
      </c>
      <c r="M57" s="70" t="s">
        <v>414</v>
      </c>
    </row>
    <row r="58" spans="1:13" x14ac:dyDescent="0.25">
      <c r="A58" s="92"/>
      <c r="B58" s="158" t="s">
        <v>266</v>
      </c>
      <c r="C58" s="102">
        <v>0</v>
      </c>
      <c r="D58" s="163" t="str">
        <f>IF(AND(C33="SÍ",C24="SÍ"),IF(($D$24*0.25)&gt;5000,5000,($D$24*0.25))," ")</f>
        <v xml:space="preserve"> </v>
      </c>
      <c r="E58" s="161" t="str">
        <f>IF(C33="SÍ","Deducible de USD. 50.00","")</f>
        <v/>
      </c>
      <c r="F58" s="105"/>
      <c r="I58" s="112" t="s">
        <v>359</v>
      </c>
      <c r="J58" s="112" t="s">
        <v>353</v>
      </c>
    </row>
    <row r="59" spans="1:13" ht="24.75" thickBot="1" x14ac:dyDescent="0.3">
      <c r="A59" s="92"/>
      <c r="B59" s="159" t="s">
        <v>276</v>
      </c>
      <c r="C59" s="106">
        <v>0</v>
      </c>
      <c r="D59" s="164"/>
      <c r="E59" s="107"/>
      <c r="I59" s="112" t="s">
        <v>295</v>
      </c>
      <c r="J59" s="112" t="s">
        <v>288</v>
      </c>
    </row>
    <row r="60" spans="1:13" ht="6.4" customHeight="1" thickBot="1" x14ac:dyDescent="0.3">
      <c r="A60" s="69"/>
      <c r="B60" s="136"/>
      <c r="C60" s="109"/>
      <c r="D60" s="137"/>
      <c r="E60" s="146"/>
      <c r="I60" s="112" t="s">
        <v>305</v>
      </c>
      <c r="J60" s="112" t="s">
        <v>298</v>
      </c>
    </row>
    <row r="61" spans="1:13" ht="15.75" thickBot="1" x14ac:dyDescent="0.3">
      <c r="A61" s="69"/>
      <c r="B61" s="108"/>
      <c r="C61" s="109"/>
      <c r="D61" s="167" t="s">
        <v>1034</v>
      </c>
      <c r="E61" s="143">
        <f>IF(AND(C23="SÍ",C22="Residencias (Casa)",E23=""),D23*F23,IF(AND(C23="SÍ",C22&lt;&gt;"Residencias (Casa)",E23="Recuerde Verificar Capacidad"),D23*F23,IF(C23="NO",0,"Propuesta no valida")))</f>
        <v>0</v>
      </c>
      <c r="I61" s="112" t="s">
        <v>291</v>
      </c>
      <c r="J61" s="112" t="s">
        <v>288</v>
      </c>
    </row>
    <row r="62" spans="1:13" ht="15.75" thickBot="1" x14ac:dyDescent="0.3">
      <c r="A62" s="69"/>
      <c r="B62" s="69"/>
      <c r="D62" s="167" t="s">
        <v>1033</v>
      </c>
      <c r="E62" s="143" t="str">
        <f>IF(AND(C24="SÍ",C22="Residencias (Casa)",E24=""),D24*F24,IF(AND(C24="SÍ",C22&lt;&gt;"Residencias (Casa)",E24="Recuerde Verificar Capacidad"),D24*F24,IF(AND(C23="NO",C24="NO"),"Propuesta no valida",0)))</f>
        <v>Propuesta no valida</v>
      </c>
      <c r="I62" s="112" t="s">
        <v>290</v>
      </c>
      <c r="J62" s="112" t="s">
        <v>288</v>
      </c>
    </row>
    <row r="63" spans="1:13" ht="6.4" customHeight="1" thickBot="1" x14ac:dyDescent="0.3">
      <c r="A63" s="69"/>
      <c r="B63" s="147"/>
      <c r="C63" s="138"/>
      <c r="D63" s="168"/>
      <c r="E63" s="145"/>
      <c r="I63" s="112" t="s">
        <v>306</v>
      </c>
      <c r="J63" s="112" t="s">
        <v>298</v>
      </c>
    </row>
    <row r="64" spans="1:13" ht="15.75" thickBot="1" x14ac:dyDescent="0.3">
      <c r="A64" s="69"/>
      <c r="B64" s="120" t="s">
        <v>76</v>
      </c>
      <c r="C64" s="121"/>
      <c r="D64" s="169"/>
      <c r="E64" s="143" t="e">
        <f>IF(OR(F21="D",F22=4,F22=5),"Consultar al área técnica",IF(OR(E61="Propuesta no valida",E62="Propuesta no valida"),"Propuesta no valida",IF(F65+E61+E62&lt;50,50,E61+E62+F56+F55)))</f>
        <v>#N/A</v>
      </c>
      <c r="F64" s="105"/>
      <c r="I64" s="112"/>
      <c r="J64" s="112"/>
    </row>
    <row r="65" spans="1:28" ht="15.75" thickBot="1" x14ac:dyDescent="0.3">
      <c r="B65" s="110"/>
      <c r="C65" s="144"/>
      <c r="D65" s="167" t="s">
        <v>1019</v>
      </c>
      <c r="E65" s="143" t="e">
        <f>IF(E64="Consultar al área técnica",E64,IF(OR(E61="Propuesta no valida",E62="Propuesta no valida"),"Propuesta no valida",E64*0.05))</f>
        <v>#N/A</v>
      </c>
      <c r="F65" s="116">
        <f>SUM(F55:F56)</f>
        <v>0</v>
      </c>
      <c r="I65" s="112" t="s">
        <v>307</v>
      </c>
      <c r="J65" s="112" t="s">
        <v>298</v>
      </c>
    </row>
    <row r="66" spans="1:28" ht="15.75" thickBot="1" x14ac:dyDescent="0.3">
      <c r="B66" s="120" t="s">
        <v>73</v>
      </c>
      <c r="C66" s="121"/>
      <c r="D66" s="169"/>
      <c r="E66" s="133" t="e">
        <f>IF(E64="Consultar al área técnica",E64,IF(OR(E61="Propuesta no valida",E62="Propuesta no valida"),"Propuesta no valida",E64+E65))</f>
        <v>#N/A</v>
      </c>
      <c r="I66" s="112" t="s">
        <v>329</v>
      </c>
      <c r="J66" s="112" t="s">
        <v>328</v>
      </c>
    </row>
    <row r="67" spans="1:28" s="138" customFormat="1" ht="6.95" customHeight="1" x14ac:dyDescent="0.25">
      <c r="A67" s="68"/>
      <c r="B67" s="68"/>
      <c r="C67" s="68"/>
      <c r="D67" s="165"/>
      <c r="E67" s="68"/>
      <c r="F67" s="139"/>
      <c r="G67" s="140"/>
      <c r="H67" s="140"/>
      <c r="I67" s="141"/>
      <c r="J67" s="141"/>
      <c r="K67" s="140"/>
      <c r="L67" s="140"/>
      <c r="M67" s="140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</row>
    <row r="68" spans="1:28" x14ac:dyDescent="0.25">
      <c r="B68" s="172" t="s">
        <v>254</v>
      </c>
      <c r="C68" s="172"/>
      <c r="D68" s="172"/>
      <c r="E68" s="172"/>
      <c r="I68" s="112" t="s">
        <v>355</v>
      </c>
      <c r="J68" s="112" t="s">
        <v>353</v>
      </c>
    </row>
    <row r="69" spans="1:28" x14ac:dyDescent="0.25">
      <c r="B69" s="171" t="str">
        <f>IF(F69=1,"DEBE REMITIRSE AL ÁREA DE SOLUCIONES EMPRESARIALES PARA VERIFICAR LAS COBERTURAS DE INCENDIO, DEBIDO A LA UBICACIÓN DEL RIESGO"," ")</f>
        <v xml:space="preserve"> </v>
      </c>
      <c r="C69" s="171"/>
      <c r="D69" s="171"/>
      <c r="E69" s="171"/>
      <c r="F69" s="83">
        <f>IFERROR(VLOOKUP(C20,INCENDIO!C2:D24,2,FALSE),0)</f>
        <v>0</v>
      </c>
      <c r="I69" s="112" t="s">
        <v>357</v>
      </c>
      <c r="J69" s="112" t="s">
        <v>353</v>
      </c>
    </row>
    <row r="70" spans="1:28" x14ac:dyDescent="0.25">
      <c r="B70" s="171" t="str">
        <f>IF(F70=1,"DEBE REMITIRSE AL ÁREA DE SOLUCIONES EMPRESARIALES PARA VERIFICAR LAS COBERTURAS DE ROBO, DEBIDO A LA UBICACIÓN DEL RIESGO"," ")</f>
        <v xml:space="preserve"> </v>
      </c>
      <c r="C70" s="171"/>
      <c r="D70" s="171"/>
      <c r="E70" s="171"/>
      <c r="F70" s="83">
        <f>IFERROR(VLOOKUP(C20,Robo!C2:D31,2,FALSE),0)</f>
        <v>0</v>
      </c>
      <c r="I70" s="112" t="s">
        <v>370</v>
      </c>
      <c r="J70" s="112" t="s">
        <v>353</v>
      </c>
    </row>
    <row r="71" spans="1:28" x14ac:dyDescent="0.25">
      <c r="B71" s="171" t="str">
        <f>IF(F71=1,"DEBE REMITIRSE AL ÁREA DE SOLUCIONES EMPRESARIALES PARA VERIFICAR LAS COBERTURAS DE INUNDACIÓN, DEBIDO A LA UBICACIÓN DEL RIESGO"," ")</f>
        <v xml:space="preserve"> </v>
      </c>
      <c r="C71" s="171"/>
      <c r="D71" s="171"/>
      <c r="E71" s="171"/>
      <c r="F71" s="83">
        <f>IFERROR(VLOOKUP(C20,inundación!B2:C135,2,FALSE),0)</f>
        <v>0</v>
      </c>
      <c r="I71" s="112" t="s">
        <v>352</v>
      </c>
      <c r="J71" s="112" t="s">
        <v>353</v>
      </c>
    </row>
    <row r="72" spans="1:28" x14ac:dyDescent="0.25">
      <c r="B72" s="188"/>
      <c r="C72" s="188"/>
      <c r="D72" s="188"/>
      <c r="E72" s="188"/>
      <c r="I72" s="112" t="s">
        <v>308</v>
      </c>
      <c r="J72" s="112" t="s">
        <v>298</v>
      </c>
    </row>
    <row r="73" spans="1:28" x14ac:dyDescent="0.25">
      <c r="B73" s="187" t="s">
        <v>74</v>
      </c>
      <c r="C73" s="187"/>
      <c r="D73" s="187"/>
      <c r="E73" s="187"/>
      <c r="I73" s="112" t="s">
        <v>350</v>
      </c>
      <c r="J73" s="112" t="s">
        <v>328</v>
      </c>
    </row>
    <row r="74" spans="1:28" x14ac:dyDescent="0.25">
      <c r="B74" s="127" t="s">
        <v>75</v>
      </c>
      <c r="C74" s="128"/>
      <c r="D74" s="170"/>
      <c r="E74" s="129"/>
      <c r="I74" s="112" t="s">
        <v>331</v>
      </c>
      <c r="J74" s="112" t="s">
        <v>328</v>
      </c>
    </row>
    <row r="75" spans="1:28" x14ac:dyDescent="0.25">
      <c r="B75" s="127"/>
      <c r="C75" s="128"/>
      <c r="D75" s="170"/>
      <c r="E75" s="129"/>
      <c r="I75" s="112" t="s">
        <v>345</v>
      </c>
      <c r="J75" s="112" t="s">
        <v>328</v>
      </c>
    </row>
    <row r="76" spans="1:28" ht="4.3499999999999996" customHeight="1" thickBot="1" x14ac:dyDescent="0.3">
      <c r="B76" s="130"/>
      <c r="C76" s="128"/>
      <c r="D76" s="170"/>
      <c r="E76" s="129"/>
      <c r="I76" s="112" t="s">
        <v>341</v>
      </c>
      <c r="J76" s="112" t="s">
        <v>328</v>
      </c>
    </row>
    <row r="77" spans="1:28" x14ac:dyDescent="0.25">
      <c r="B77" s="128" t="s">
        <v>248</v>
      </c>
      <c r="C77" s="128"/>
      <c r="D77" s="170"/>
      <c r="E77" s="129"/>
      <c r="I77" s="112" t="s">
        <v>332</v>
      </c>
      <c r="J77" s="112" t="s">
        <v>328</v>
      </c>
    </row>
    <row r="78" spans="1:28" x14ac:dyDescent="0.25">
      <c r="B78" s="172" t="s">
        <v>1010</v>
      </c>
      <c r="C78" s="172"/>
      <c r="D78" s="172"/>
      <c r="E78" s="172"/>
      <c r="I78" s="112" t="s">
        <v>335</v>
      </c>
      <c r="J78" s="112" t="s">
        <v>328</v>
      </c>
    </row>
    <row r="79" spans="1:28" x14ac:dyDescent="0.25">
      <c r="B79" s="172" t="s">
        <v>1020</v>
      </c>
      <c r="C79" s="172"/>
      <c r="D79" s="172"/>
      <c r="E79" s="172"/>
      <c r="I79" s="112" t="s">
        <v>351</v>
      </c>
      <c r="J79" s="112" t="s">
        <v>328</v>
      </c>
    </row>
    <row r="80" spans="1:28" x14ac:dyDescent="0.25">
      <c r="B80" s="172" t="s">
        <v>1021</v>
      </c>
      <c r="C80" s="172"/>
      <c r="D80" s="172"/>
      <c r="E80" s="172"/>
      <c r="I80" s="112" t="s">
        <v>360</v>
      </c>
      <c r="J80" s="112" t="s">
        <v>353</v>
      </c>
    </row>
    <row r="81" spans="9:28" x14ac:dyDescent="0.25">
      <c r="I81" s="112" t="s">
        <v>344</v>
      </c>
      <c r="J81" s="112" t="s">
        <v>328</v>
      </c>
    </row>
    <row r="82" spans="9:28" hidden="1" x14ac:dyDescent="0.25">
      <c r="I82" s="112" t="s">
        <v>369</v>
      </c>
      <c r="J82" s="112" t="s">
        <v>353</v>
      </c>
    </row>
    <row r="83" spans="9:28" hidden="1" x14ac:dyDescent="0.25">
      <c r="I83" s="112" t="s">
        <v>333</v>
      </c>
      <c r="J83" s="112" t="s">
        <v>328</v>
      </c>
    </row>
    <row r="84" spans="9:28" hidden="1" x14ac:dyDescent="0.25">
      <c r="I84" s="112" t="s">
        <v>417</v>
      </c>
      <c r="J84" s="112" t="s">
        <v>353</v>
      </c>
    </row>
    <row r="85" spans="9:28" hidden="1" x14ac:dyDescent="0.25">
      <c r="I85" s="112" t="s">
        <v>349</v>
      </c>
      <c r="J85" s="112" t="s">
        <v>328</v>
      </c>
    </row>
    <row r="86" spans="9:28" hidden="1" x14ac:dyDescent="0.25">
      <c r="I86" s="112" t="s">
        <v>310</v>
      </c>
      <c r="J86" s="112" t="s">
        <v>298</v>
      </c>
    </row>
    <row r="87" spans="9:28" hidden="1" x14ac:dyDescent="0.25">
      <c r="I87" s="112" t="s">
        <v>309</v>
      </c>
      <c r="J87" s="112" t="s">
        <v>298</v>
      </c>
    </row>
    <row r="88" spans="9:28" hidden="1" x14ac:dyDescent="0.25">
      <c r="I88" s="112" t="s">
        <v>366</v>
      </c>
      <c r="J88" s="112" t="s">
        <v>353</v>
      </c>
    </row>
    <row r="89" spans="9:28" hidden="1" x14ac:dyDescent="0.25">
      <c r="I89" s="112" t="s">
        <v>311</v>
      </c>
      <c r="J89" s="112" t="s">
        <v>298</v>
      </c>
    </row>
    <row r="90" spans="9:28" hidden="1" x14ac:dyDescent="0.25">
      <c r="I90" s="112" t="s">
        <v>286</v>
      </c>
      <c r="J90" s="112" t="s">
        <v>298</v>
      </c>
    </row>
    <row r="91" spans="9:28" hidden="1" x14ac:dyDescent="0.25">
      <c r="I91" s="112" t="s">
        <v>312</v>
      </c>
      <c r="J91" s="112" t="s">
        <v>298</v>
      </c>
    </row>
    <row r="92" spans="9:28" hidden="1" x14ac:dyDescent="0.25">
      <c r="I92" s="112" t="s">
        <v>361</v>
      </c>
      <c r="J92" s="112" t="s">
        <v>353</v>
      </c>
      <c r="T92" s="68"/>
      <c r="U92" s="68"/>
      <c r="V92" s="68"/>
      <c r="W92" s="68"/>
      <c r="X92" s="68"/>
      <c r="Y92" s="68"/>
      <c r="Z92" s="68"/>
      <c r="AA92" s="68"/>
      <c r="AB92" s="68"/>
    </row>
    <row r="93" spans="9:28" hidden="1" x14ac:dyDescent="0.25">
      <c r="I93" s="112" t="s">
        <v>292</v>
      </c>
      <c r="J93" s="112" t="s">
        <v>288</v>
      </c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</row>
    <row r="94" spans="9:28" hidden="1" x14ac:dyDescent="0.25">
      <c r="I94" s="112" t="s">
        <v>313</v>
      </c>
      <c r="J94" s="112" t="s">
        <v>298</v>
      </c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</row>
    <row r="95" spans="9:28" hidden="1" x14ac:dyDescent="0.25">
      <c r="I95" s="112" t="s">
        <v>293</v>
      </c>
      <c r="J95" s="112" t="s">
        <v>288</v>
      </c>
      <c r="R95" s="68"/>
      <c r="S95" s="68"/>
    </row>
    <row r="96" spans="9:28" hidden="1" x14ac:dyDescent="0.25">
      <c r="I96" s="112" t="s">
        <v>338</v>
      </c>
      <c r="J96" s="112" t="s">
        <v>328</v>
      </c>
    </row>
    <row r="97" spans="9:10" hidden="1" x14ac:dyDescent="0.25">
      <c r="I97" s="112" t="s">
        <v>363</v>
      </c>
      <c r="J97" s="112" t="s">
        <v>353</v>
      </c>
    </row>
    <row r="98" spans="9:10" hidden="1" x14ac:dyDescent="0.25">
      <c r="I98" s="112" t="s">
        <v>314</v>
      </c>
      <c r="J98" s="112" t="s">
        <v>298</v>
      </c>
    </row>
    <row r="99" spans="9:10" hidden="1" x14ac:dyDescent="0.25">
      <c r="I99" s="112" t="s">
        <v>346</v>
      </c>
      <c r="J99" s="112" t="s">
        <v>328</v>
      </c>
    </row>
    <row r="100" spans="9:10" hidden="1" x14ac:dyDescent="0.25">
      <c r="I100" s="112" t="s">
        <v>339</v>
      </c>
      <c r="J100" s="112" t="s">
        <v>328</v>
      </c>
    </row>
    <row r="101" spans="9:10" hidden="1" x14ac:dyDescent="0.25">
      <c r="I101" s="112" t="s">
        <v>316</v>
      </c>
      <c r="J101" s="112" t="s">
        <v>298</v>
      </c>
    </row>
    <row r="102" spans="9:10" hidden="1" x14ac:dyDescent="0.25">
      <c r="I102" s="112" t="s">
        <v>315</v>
      </c>
      <c r="J102" s="112" t="s">
        <v>298</v>
      </c>
    </row>
    <row r="103" spans="9:10" hidden="1" x14ac:dyDescent="0.25">
      <c r="I103" s="112" t="s">
        <v>340</v>
      </c>
      <c r="J103" s="112" t="s">
        <v>328</v>
      </c>
    </row>
    <row r="104" spans="9:10" hidden="1" x14ac:dyDescent="0.25">
      <c r="I104" s="112" t="s">
        <v>317</v>
      </c>
      <c r="J104" s="112" t="s">
        <v>298</v>
      </c>
    </row>
    <row r="105" spans="9:10" hidden="1" x14ac:dyDescent="0.25">
      <c r="I105" s="112" t="s">
        <v>334</v>
      </c>
      <c r="J105" s="112" t="s">
        <v>328</v>
      </c>
    </row>
    <row r="106" spans="9:10" hidden="1" x14ac:dyDescent="0.25">
      <c r="I106" s="112" t="s">
        <v>318</v>
      </c>
      <c r="J106" s="112" t="s">
        <v>298</v>
      </c>
    </row>
    <row r="107" spans="9:10" hidden="1" x14ac:dyDescent="0.25">
      <c r="I107" s="112" t="s">
        <v>294</v>
      </c>
      <c r="J107" s="112" t="s">
        <v>288</v>
      </c>
    </row>
    <row r="108" spans="9:10" hidden="1" x14ac:dyDescent="0.25">
      <c r="I108" s="112" t="s">
        <v>287</v>
      </c>
      <c r="J108" s="112" t="s">
        <v>288</v>
      </c>
    </row>
    <row r="109" spans="9:10" hidden="1" x14ac:dyDescent="0.25">
      <c r="I109" s="112" t="s">
        <v>319</v>
      </c>
      <c r="J109" s="112" t="s">
        <v>298</v>
      </c>
    </row>
    <row r="110" spans="9:10" hidden="1" x14ac:dyDescent="0.25">
      <c r="I110" s="112" t="s">
        <v>320</v>
      </c>
      <c r="J110" s="112" t="s">
        <v>298</v>
      </c>
    </row>
    <row r="111" spans="9:10" hidden="1" x14ac:dyDescent="0.25">
      <c r="I111" s="112" t="s">
        <v>321</v>
      </c>
      <c r="J111" s="112" t="s">
        <v>298</v>
      </c>
    </row>
    <row r="112" spans="9:10" hidden="1" x14ac:dyDescent="0.25">
      <c r="I112" s="112" t="s">
        <v>348</v>
      </c>
      <c r="J112" s="112" t="s">
        <v>328</v>
      </c>
    </row>
    <row r="113" spans="9:10" hidden="1" x14ac:dyDescent="0.25">
      <c r="I113" s="112" t="s">
        <v>336</v>
      </c>
      <c r="J113" s="112" t="s">
        <v>328</v>
      </c>
    </row>
    <row r="114" spans="9:10" hidden="1" x14ac:dyDescent="0.25">
      <c r="I114" s="112" t="s">
        <v>367</v>
      </c>
      <c r="J114" s="112" t="s">
        <v>353</v>
      </c>
    </row>
    <row r="115" spans="9:10" hidden="1" x14ac:dyDescent="0.25">
      <c r="I115" s="112" t="s">
        <v>322</v>
      </c>
      <c r="J115" s="112" t="s">
        <v>298</v>
      </c>
    </row>
    <row r="116" spans="9:10" hidden="1" x14ac:dyDescent="0.25">
      <c r="I116" s="112" t="s">
        <v>1013</v>
      </c>
      <c r="J116" s="112" t="s">
        <v>376</v>
      </c>
    </row>
    <row r="117" spans="9:10" hidden="1" x14ac:dyDescent="0.25">
      <c r="I117" s="112" t="s">
        <v>1014</v>
      </c>
      <c r="J117" s="112" t="s">
        <v>376</v>
      </c>
    </row>
    <row r="118" spans="9:10" hidden="1" x14ac:dyDescent="0.25">
      <c r="I118" s="112" t="s">
        <v>323</v>
      </c>
      <c r="J118" s="112" t="s">
        <v>298</v>
      </c>
    </row>
    <row r="119" spans="9:10" hidden="1" x14ac:dyDescent="0.25">
      <c r="I119" s="112" t="s">
        <v>324</v>
      </c>
      <c r="J119" s="112" t="s">
        <v>298</v>
      </c>
    </row>
    <row r="120" spans="9:10" hidden="1" x14ac:dyDescent="0.25">
      <c r="I120" s="112" t="s">
        <v>325</v>
      </c>
      <c r="J120" s="112" t="s">
        <v>298</v>
      </c>
    </row>
    <row r="121" spans="9:10" hidden="1" x14ac:dyDescent="0.25">
      <c r="I121" s="112" t="s">
        <v>371</v>
      </c>
      <c r="J121" s="112" t="s">
        <v>353</v>
      </c>
    </row>
    <row r="122" spans="9:10" hidden="1" x14ac:dyDescent="0.25">
      <c r="I122" s="112" t="s">
        <v>347</v>
      </c>
      <c r="J122" s="112" t="s">
        <v>328</v>
      </c>
    </row>
    <row r="123" spans="9:10" hidden="1" x14ac:dyDescent="0.25">
      <c r="I123" s="112" t="s">
        <v>358</v>
      </c>
      <c r="J123" s="112" t="s">
        <v>353</v>
      </c>
    </row>
    <row r="124" spans="9:10" hidden="1" x14ac:dyDescent="0.25">
      <c r="I124" s="112" t="s">
        <v>362</v>
      </c>
      <c r="J124" s="112" t="s">
        <v>353</v>
      </c>
    </row>
    <row r="125" spans="9:10" hidden="1" x14ac:dyDescent="0.25">
      <c r="I125" s="112" t="s">
        <v>337</v>
      </c>
      <c r="J125" s="112" t="s">
        <v>328</v>
      </c>
    </row>
    <row r="126" spans="9:10" hidden="1" x14ac:dyDescent="0.25">
      <c r="I126" s="112" t="s">
        <v>342</v>
      </c>
      <c r="J126" s="112" t="s">
        <v>328</v>
      </c>
    </row>
    <row r="127" spans="9:10" hidden="1" x14ac:dyDescent="0.25">
      <c r="I127" s="112" t="s">
        <v>296</v>
      </c>
      <c r="J127" s="112" t="s">
        <v>288</v>
      </c>
    </row>
    <row r="128" spans="9:10" hidden="1" x14ac:dyDescent="0.25">
      <c r="I128" s="112" t="s">
        <v>326</v>
      </c>
      <c r="J128" s="112" t="s">
        <v>298</v>
      </c>
    </row>
  </sheetData>
  <sheetProtection algorithmName="SHA-512" hashValue="I1xfXMzv4WWB3rxPAQM4AVXi1krwhTxC7z8AoqOLYSENq2r513xQ/pc08DF9bAoIBwOwlo1IBBskeBYfw2NjMQ==" saltValue="VFs6NMMVfEh3MGcf9osgxA==" spinCount="100000" sheet="1" objects="1" scenarios="1"/>
  <protectedRanges>
    <protectedRange sqref="C22 D23:D27 D30:D34 C11:C16" name="Rango2"/>
    <protectedRange sqref="B75" name="Rango1"/>
  </protectedRanges>
  <mergeCells count="26">
    <mergeCell ref="B80:E80"/>
    <mergeCell ref="B5:E5"/>
    <mergeCell ref="B7:E7"/>
    <mergeCell ref="B8:E8"/>
    <mergeCell ref="B73:E73"/>
    <mergeCell ref="B78:E78"/>
    <mergeCell ref="B68:E68"/>
    <mergeCell ref="B72:E72"/>
    <mergeCell ref="B17:E17"/>
    <mergeCell ref="C22:D22"/>
    <mergeCell ref="B28:E28"/>
    <mergeCell ref="C25:D25"/>
    <mergeCell ref="C18:D18"/>
    <mergeCell ref="C21:D21"/>
    <mergeCell ref="C20:D20"/>
    <mergeCell ref="C19:D19"/>
    <mergeCell ref="B69:E69"/>
    <mergeCell ref="B79:E79"/>
    <mergeCell ref="C12:D12"/>
    <mergeCell ref="C11:D11"/>
    <mergeCell ref="B10:E10"/>
    <mergeCell ref="C14:D14"/>
    <mergeCell ref="C13:D13"/>
    <mergeCell ref="B70:E70"/>
    <mergeCell ref="B71:E71"/>
    <mergeCell ref="E21:E22"/>
  </mergeCells>
  <conditionalFormatting sqref="D30:D34">
    <cfRule type="expression" dxfId="13" priority="13">
      <formula>IFERROR(C30="NO",1)</formula>
    </cfRule>
  </conditionalFormatting>
  <conditionalFormatting sqref="B55:B58">
    <cfRule type="expression" dxfId="12" priority="12">
      <formula>IFERROR(C30="NO",1)</formula>
    </cfRule>
  </conditionalFormatting>
  <conditionalFormatting sqref="B59:B60">
    <cfRule type="expression" dxfId="11" priority="11">
      <formula>IFERROR(C34="NO",1)</formula>
    </cfRule>
  </conditionalFormatting>
  <conditionalFormatting sqref="E37">
    <cfRule type="expression" dxfId="10" priority="10">
      <formula>IFERROR($C$37=0,1)</formula>
    </cfRule>
  </conditionalFormatting>
  <conditionalFormatting sqref="E42:E43 E46:E48 E50">
    <cfRule type="expression" dxfId="9" priority="9">
      <formula>IFERROR(C24="NO",1)</formula>
    </cfRule>
  </conditionalFormatting>
  <conditionalFormatting sqref="E44:E45">
    <cfRule type="expression" dxfId="8" priority="8">
      <formula>IFERROR($C$37=0,1)</formula>
    </cfRule>
  </conditionalFormatting>
  <conditionalFormatting sqref="D44:D45">
    <cfRule type="expression" dxfId="7" priority="7">
      <formula>IFERROR($C$37=0,1)</formula>
    </cfRule>
  </conditionalFormatting>
  <conditionalFormatting sqref="E54">
    <cfRule type="expression" dxfId="6" priority="15">
      <formula>IFERROR(C32="NO",1)</formula>
    </cfRule>
  </conditionalFormatting>
  <conditionalFormatting sqref="E52:E53">
    <cfRule type="expression" dxfId="5" priority="17">
      <formula>IFERROR(C32="NO",1)</formula>
    </cfRule>
  </conditionalFormatting>
  <conditionalFormatting sqref="E51">
    <cfRule type="expression" dxfId="4" priority="19">
      <formula>IFERROR(C32="NO",1)</formula>
    </cfRule>
  </conditionalFormatting>
  <conditionalFormatting sqref="D50">
    <cfRule type="expression" dxfId="3" priority="6">
      <formula>IFERROR($C$37=0,1)</formula>
    </cfRule>
  </conditionalFormatting>
  <conditionalFormatting sqref="D51">
    <cfRule type="expression" dxfId="2" priority="5">
      <formula>IFERROR($C$37=0,1)</formula>
    </cfRule>
  </conditionalFormatting>
  <conditionalFormatting sqref="D52:D53">
    <cfRule type="expression" dxfId="1" priority="4">
      <formula>IFERROR($C$37=0,1)</formula>
    </cfRule>
  </conditionalFormatting>
  <conditionalFormatting sqref="D54">
    <cfRule type="expression" dxfId="0" priority="1">
      <formula>IFERROR($C$37=0,1)</formula>
    </cfRule>
  </conditionalFormatting>
  <dataValidations count="7">
    <dataValidation type="list" allowBlank="1" showInputMessage="1" showErrorMessage="1" sqref="C23" xr:uid="{00000000-0002-0000-0000-000000000000}">
      <formula1>" ,SÍ,NO"</formula1>
    </dataValidation>
    <dataValidation type="list" allowBlank="1" showInputMessage="1" showErrorMessage="1" sqref="C24 C30:C34" xr:uid="{00000000-0002-0000-0000-000001000000}">
      <formula1>"SÍ,NO"</formula1>
    </dataValidation>
    <dataValidation type="list" allowBlank="1" showInputMessage="1" showErrorMessage="1" sqref="C19:D19" xr:uid="{00000000-0002-0000-0000-000002000000}">
      <formula1>INDIRECT(G18)</formula1>
    </dataValidation>
    <dataValidation type="list" allowBlank="1" showInputMessage="1" showErrorMessage="1" sqref="C20:D20" xr:uid="{00000000-0002-0000-0000-000003000000}">
      <formula1>INDIRECT(G20)</formula1>
    </dataValidation>
    <dataValidation type="list" allowBlank="1" showInputMessage="1" showErrorMessage="1" sqref="C22:D22" xr:uid="{00000000-0002-0000-0000-000004000000}">
      <formula1>$I$36:$I$128</formula1>
    </dataValidation>
    <dataValidation type="list" allowBlank="1" showInputMessage="1" showErrorMessage="1" sqref="C25" xr:uid="{00000000-0002-0000-0000-000005000000}">
      <formula1>$I$28:$I$32</formula1>
    </dataValidation>
    <dataValidation type="custom" allowBlank="1" showInputMessage="1" showErrorMessage="1" errorTitle="Valor" error="No debe llenar este campo sí no contrata la cobertura" sqref="D30:D34" xr:uid="{F22FC23A-39F8-43F0-945B-BECB4431D6DD}">
      <formula1>IFERROR(C30="SÍ",1)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77" fitToHeight="0" orientation="portrait" r:id="rId1"/>
  <headerFooter>
    <oddFooter>&amp;CPágina &amp;P</oddFooter>
  </headerFooter>
  <rowBreaks count="2" manualBreakCount="2">
    <brk id="54" max="5" man="1"/>
    <brk id="81" max="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6000000}">
          <x14:formula1>
            <xm:f>Prov!$B$2:$B$12</xm:f>
          </x14:formula1>
          <xm:sqref>C18:D18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590"/>
  <sheetViews>
    <sheetView topLeftCell="A384" workbookViewId="0">
      <selection activeCell="D394" sqref="D394"/>
    </sheetView>
  </sheetViews>
  <sheetFormatPr baseColWidth="10" defaultRowHeight="15" x14ac:dyDescent="0.25"/>
  <cols>
    <col min="2" max="2" width="13.7109375" bestFit="1" customWidth="1"/>
    <col min="3" max="3" width="14.7109375" bestFit="1" customWidth="1"/>
    <col min="4" max="4" width="27.5703125" bestFit="1" customWidth="1"/>
  </cols>
  <sheetData>
    <row r="2" spans="2:4" x14ac:dyDescent="0.25">
      <c r="B2" s="64" t="s">
        <v>420</v>
      </c>
      <c r="C2" s="64" t="s">
        <v>421</v>
      </c>
      <c r="D2" s="64" t="s">
        <v>422</v>
      </c>
    </row>
    <row r="3" spans="2:4" x14ac:dyDescent="0.25">
      <c r="B3" t="s">
        <v>423</v>
      </c>
      <c r="C3" t="s">
        <v>424</v>
      </c>
      <c r="D3" t="s">
        <v>425</v>
      </c>
    </row>
    <row r="4" spans="2:4" x14ac:dyDescent="0.25">
      <c r="B4" s="3" t="s">
        <v>423</v>
      </c>
      <c r="C4" s="3" t="s">
        <v>424</v>
      </c>
      <c r="D4" t="s">
        <v>426</v>
      </c>
    </row>
    <row r="5" spans="2:4" x14ac:dyDescent="0.25">
      <c r="B5" s="3" t="s">
        <v>423</v>
      </c>
      <c r="C5" s="3" t="s">
        <v>424</v>
      </c>
      <c r="D5" t="s">
        <v>427</v>
      </c>
    </row>
    <row r="6" spans="2:4" x14ac:dyDescent="0.25">
      <c r="B6" s="3" t="s">
        <v>423</v>
      </c>
      <c r="C6" s="3" t="s">
        <v>424</v>
      </c>
      <c r="D6" t="s">
        <v>428</v>
      </c>
    </row>
    <row r="7" spans="2:4" x14ac:dyDescent="0.25">
      <c r="B7" s="3" t="s">
        <v>423</v>
      </c>
      <c r="C7" s="3" t="s">
        <v>424</v>
      </c>
      <c r="D7" t="s">
        <v>429</v>
      </c>
    </row>
    <row r="8" spans="2:4" x14ac:dyDescent="0.25">
      <c r="B8" s="3" t="s">
        <v>423</v>
      </c>
      <c r="C8" s="3" t="s">
        <v>424</v>
      </c>
      <c r="D8" t="s">
        <v>430</v>
      </c>
    </row>
    <row r="9" spans="2:4" x14ac:dyDescent="0.25">
      <c r="B9" s="3" t="s">
        <v>423</v>
      </c>
      <c r="C9" t="s">
        <v>423</v>
      </c>
      <c r="D9" t="s">
        <v>431</v>
      </c>
    </row>
    <row r="10" spans="2:4" x14ac:dyDescent="0.25">
      <c r="B10" s="3" t="s">
        <v>423</v>
      </c>
      <c r="C10" s="3" t="s">
        <v>423</v>
      </c>
      <c r="D10" t="s">
        <v>432</v>
      </c>
    </row>
    <row r="11" spans="2:4" x14ac:dyDescent="0.25">
      <c r="B11" s="3" t="s">
        <v>423</v>
      </c>
      <c r="C11" s="3" t="s">
        <v>423</v>
      </c>
      <c r="D11" t="s">
        <v>433</v>
      </c>
    </row>
    <row r="12" spans="2:4" x14ac:dyDescent="0.25">
      <c r="B12" s="3" t="s">
        <v>423</v>
      </c>
      <c r="C12" s="3" t="s">
        <v>423</v>
      </c>
      <c r="D12" t="s">
        <v>434</v>
      </c>
    </row>
    <row r="13" spans="2:4" x14ac:dyDescent="0.25">
      <c r="B13" s="3" t="s">
        <v>423</v>
      </c>
      <c r="C13" s="3" t="s">
        <v>423</v>
      </c>
      <c r="D13" t="s">
        <v>435</v>
      </c>
    </row>
    <row r="14" spans="2:4" x14ac:dyDescent="0.25">
      <c r="B14" s="3" t="s">
        <v>423</v>
      </c>
      <c r="C14" t="s">
        <v>436</v>
      </c>
      <c r="D14" t="s">
        <v>436</v>
      </c>
    </row>
    <row r="15" spans="2:4" x14ac:dyDescent="0.25">
      <c r="B15" s="3" t="s">
        <v>423</v>
      </c>
      <c r="C15" s="3" t="s">
        <v>436</v>
      </c>
      <c r="D15" t="s">
        <v>437</v>
      </c>
    </row>
    <row r="16" spans="2:4" x14ac:dyDescent="0.25">
      <c r="B16" s="3" t="s">
        <v>423</v>
      </c>
      <c r="C16" s="3" t="s">
        <v>436</v>
      </c>
      <c r="D16" t="s">
        <v>438</v>
      </c>
    </row>
    <row r="17" spans="2:4" x14ac:dyDescent="0.25">
      <c r="B17" s="3" t="s">
        <v>423</v>
      </c>
      <c r="C17" s="3" t="s">
        <v>436</v>
      </c>
      <c r="D17" t="s">
        <v>439</v>
      </c>
    </row>
    <row r="18" spans="2:4" x14ac:dyDescent="0.25">
      <c r="B18" s="3" t="s">
        <v>423</v>
      </c>
      <c r="C18" s="3" t="s">
        <v>436</v>
      </c>
      <c r="D18" t="s">
        <v>440</v>
      </c>
    </row>
    <row r="19" spans="2:4" x14ac:dyDescent="0.25">
      <c r="B19" s="3" t="s">
        <v>423</v>
      </c>
      <c r="C19" s="3" t="s">
        <v>436</v>
      </c>
      <c r="D19" t="s">
        <v>441</v>
      </c>
    </row>
    <row r="20" spans="2:4" x14ac:dyDescent="0.25">
      <c r="B20" s="3" t="s">
        <v>423</v>
      </c>
      <c r="C20" s="3" t="s">
        <v>436</v>
      </c>
      <c r="D20" t="s">
        <v>442</v>
      </c>
    </row>
    <row r="21" spans="2:4" x14ac:dyDescent="0.25">
      <c r="B21" s="3" t="s">
        <v>423</v>
      </c>
      <c r="C21" s="3" t="s">
        <v>436</v>
      </c>
      <c r="D21" t="s">
        <v>443</v>
      </c>
    </row>
    <row r="22" spans="2:4" x14ac:dyDescent="0.25">
      <c r="B22" s="3" t="s">
        <v>423</v>
      </c>
      <c r="C22" s="3" t="s">
        <v>436</v>
      </c>
      <c r="D22" t="s">
        <v>444</v>
      </c>
    </row>
    <row r="23" spans="2:4" x14ac:dyDescent="0.25">
      <c r="B23" s="3" t="s">
        <v>423</v>
      </c>
      <c r="C23" s="3" t="s">
        <v>436</v>
      </c>
      <c r="D23" t="s">
        <v>445</v>
      </c>
    </row>
    <row r="24" spans="2:4" x14ac:dyDescent="0.25">
      <c r="B24" s="3" t="s">
        <v>423</v>
      </c>
      <c r="C24" s="3" t="s">
        <v>436</v>
      </c>
      <c r="D24" t="s">
        <v>446</v>
      </c>
    </row>
    <row r="25" spans="2:4" x14ac:dyDescent="0.25">
      <c r="B25" s="3" t="s">
        <v>423</v>
      </c>
      <c r="C25" s="3" t="s">
        <v>436</v>
      </c>
      <c r="D25" t="s">
        <v>974</v>
      </c>
    </row>
    <row r="26" spans="2:4" x14ac:dyDescent="0.25">
      <c r="B26" s="3" t="s">
        <v>423</v>
      </c>
      <c r="C26" s="3" t="s">
        <v>436</v>
      </c>
      <c r="D26" t="s">
        <v>447</v>
      </c>
    </row>
    <row r="27" spans="2:4" x14ac:dyDescent="0.25">
      <c r="B27" s="3" t="s">
        <v>423</v>
      </c>
      <c r="C27" t="s">
        <v>448</v>
      </c>
      <c r="D27" t="s">
        <v>449</v>
      </c>
    </row>
    <row r="28" spans="2:4" x14ac:dyDescent="0.25">
      <c r="B28" s="3" t="s">
        <v>423</v>
      </c>
      <c r="C28" s="3" t="s">
        <v>448</v>
      </c>
      <c r="D28" t="s">
        <v>450</v>
      </c>
    </row>
    <row r="29" spans="2:4" x14ac:dyDescent="0.25">
      <c r="B29" s="3" t="s">
        <v>423</v>
      </c>
      <c r="C29" s="3" t="s">
        <v>448</v>
      </c>
      <c r="D29" t="s">
        <v>451</v>
      </c>
    </row>
    <row r="30" spans="2:4" x14ac:dyDescent="0.25">
      <c r="B30" s="3" t="s">
        <v>423</v>
      </c>
      <c r="C30" s="3" t="s">
        <v>448</v>
      </c>
      <c r="D30" t="s">
        <v>452</v>
      </c>
    </row>
    <row r="31" spans="2:4" x14ac:dyDescent="0.25">
      <c r="B31" s="3" t="s">
        <v>423</v>
      </c>
      <c r="C31" s="3" t="s">
        <v>448</v>
      </c>
      <c r="D31" t="s">
        <v>453</v>
      </c>
    </row>
    <row r="32" spans="2:4" x14ac:dyDescent="0.25">
      <c r="B32" s="3" t="s">
        <v>423</v>
      </c>
      <c r="C32" s="3" t="s">
        <v>448</v>
      </c>
      <c r="D32" t="s">
        <v>454</v>
      </c>
    </row>
    <row r="33" spans="2:4" x14ac:dyDescent="0.25">
      <c r="B33" t="s">
        <v>464</v>
      </c>
      <c r="C33" t="s">
        <v>465</v>
      </c>
      <c r="D33" t="s">
        <v>465</v>
      </c>
    </row>
    <row r="34" spans="2:4" x14ac:dyDescent="0.25">
      <c r="B34" s="3" t="s">
        <v>464</v>
      </c>
      <c r="C34" s="3" t="s">
        <v>465</v>
      </c>
      <c r="D34" t="s">
        <v>466</v>
      </c>
    </row>
    <row r="35" spans="2:4" x14ac:dyDescent="0.25">
      <c r="B35" s="3" t="s">
        <v>464</v>
      </c>
      <c r="C35" s="3" t="s">
        <v>465</v>
      </c>
      <c r="D35" t="s">
        <v>467</v>
      </c>
    </row>
    <row r="36" spans="2:4" x14ac:dyDescent="0.25">
      <c r="B36" s="3" t="s">
        <v>464</v>
      </c>
      <c r="C36" s="3" t="s">
        <v>465</v>
      </c>
      <c r="D36" t="s">
        <v>468</v>
      </c>
    </row>
    <row r="37" spans="2:4" x14ac:dyDescent="0.25">
      <c r="B37" s="3" t="s">
        <v>464</v>
      </c>
      <c r="C37" s="3" t="s">
        <v>465</v>
      </c>
      <c r="D37" t="s">
        <v>469</v>
      </c>
    </row>
    <row r="38" spans="2:4" x14ac:dyDescent="0.25">
      <c r="B38" s="3" t="s">
        <v>464</v>
      </c>
      <c r="C38" s="3" t="s">
        <v>465</v>
      </c>
      <c r="D38" t="s">
        <v>470</v>
      </c>
    </row>
    <row r="39" spans="2:4" x14ac:dyDescent="0.25">
      <c r="B39" s="3" t="s">
        <v>464</v>
      </c>
      <c r="C39" s="3" t="s">
        <v>465</v>
      </c>
      <c r="D39" t="s">
        <v>471</v>
      </c>
    </row>
    <row r="40" spans="2:4" x14ac:dyDescent="0.25">
      <c r="B40" s="3" t="s">
        <v>464</v>
      </c>
      <c r="C40" s="3" t="s">
        <v>465</v>
      </c>
      <c r="D40" t="s">
        <v>472</v>
      </c>
    </row>
    <row r="41" spans="2:4" x14ac:dyDescent="0.25">
      <c r="B41" s="3" t="s">
        <v>464</v>
      </c>
      <c r="C41" s="3" t="s">
        <v>465</v>
      </c>
      <c r="D41" t="s">
        <v>473</v>
      </c>
    </row>
    <row r="42" spans="2:4" x14ac:dyDescent="0.25">
      <c r="B42" s="3" t="s">
        <v>464</v>
      </c>
      <c r="C42" t="s">
        <v>474</v>
      </c>
      <c r="D42" t="s">
        <v>475</v>
      </c>
    </row>
    <row r="43" spans="2:4" x14ac:dyDescent="0.25">
      <c r="B43" s="3" t="s">
        <v>464</v>
      </c>
      <c r="C43" s="3" t="s">
        <v>474</v>
      </c>
      <c r="D43" t="s">
        <v>476</v>
      </c>
    </row>
    <row r="44" spans="2:4" x14ac:dyDescent="0.25">
      <c r="B44" s="3" t="s">
        <v>464</v>
      </c>
      <c r="C44" s="3" t="s">
        <v>474</v>
      </c>
      <c r="D44" t="s">
        <v>477</v>
      </c>
    </row>
    <row r="45" spans="2:4" x14ac:dyDescent="0.25">
      <c r="B45" s="3" t="s">
        <v>464</v>
      </c>
      <c r="C45" s="3" t="s">
        <v>474</v>
      </c>
      <c r="D45" t="s">
        <v>478</v>
      </c>
    </row>
    <row r="46" spans="2:4" x14ac:dyDescent="0.25">
      <c r="B46" s="3" t="s">
        <v>464</v>
      </c>
      <c r="C46" s="3" t="s">
        <v>474</v>
      </c>
      <c r="D46" t="s">
        <v>479</v>
      </c>
    </row>
    <row r="47" spans="2:4" x14ac:dyDescent="0.25">
      <c r="B47" s="3" t="s">
        <v>464</v>
      </c>
      <c r="C47" t="s">
        <v>480</v>
      </c>
      <c r="D47" t="s">
        <v>481</v>
      </c>
    </row>
    <row r="48" spans="2:4" x14ac:dyDescent="0.25">
      <c r="B48" s="3" t="s">
        <v>464</v>
      </c>
      <c r="C48" s="3" t="s">
        <v>480</v>
      </c>
      <c r="D48" t="s">
        <v>480</v>
      </c>
    </row>
    <row r="49" spans="2:4" x14ac:dyDescent="0.25">
      <c r="B49" s="3" t="s">
        <v>464</v>
      </c>
      <c r="C49" s="3" t="s">
        <v>480</v>
      </c>
      <c r="D49" t="s">
        <v>482</v>
      </c>
    </row>
    <row r="50" spans="2:4" x14ac:dyDescent="0.25">
      <c r="B50" s="3" t="s">
        <v>464</v>
      </c>
      <c r="C50" s="3" t="s">
        <v>480</v>
      </c>
      <c r="D50" t="s">
        <v>483</v>
      </c>
    </row>
    <row r="51" spans="2:4" x14ac:dyDescent="0.25">
      <c r="B51" s="3" t="s">
        <v>464</v>
      </c>
      <c r="C51" s="3" t="s">
        <v>480</v>
      </c>
      <c r="D51" t="s">
        <v>484</v>
      </c>
    </row>
    <row r="52" spans="2:4" x14ac:dyDescent="0.25">
      <c r="B52" s="3" t="s">
        <v>464</v>
      </c>
      <c r="C52" s="3" t="s">
        <v>480</v>
      </c>
      <c r="D52" t="s">
        <v>485</v>
      </c>
    </row>
    <row r="53" spans="2:4" x14ac:dyDescent="0.25">
      <c r="B53" s="3" t="s">
        <v>464</v>
      </c>
      <c r="C53" s="3" t="s">
        <v>480</v>
      </c>
      <c r="D53" t="s">
        <v>486</v>
      </c>
    </row>
    <row r="54" spans="2:4" x14ac:dyDescent="0.25">
      <c r="B54" s="3" t="s">
        <v>464</v>
      </c>
      <c r="C54" s="3" t="s">
        <v>480</v>
      </c>
      <c r="D54" t="s">
        <v>487</v>
      </c>
    </row>
    <row r="55" spans="2:4" x14ac:dyDescent="0.25">
      <c r="B55" s="3" t="s">
        <v>464</v>
      </c>
      <c r="C55" t="s">
        <v>488</v>
      </c>
      <c r="D55" t="s">
        <v>489</v>
      </c>
    </row>
    <row r="56" spans="2:4" x14ac:dyDescent="0.25">
      <c r="B56" s="3" t="s">
        <v>464</v>
      </c>
      <c r="C56" s="3" t="s">
        <v>488</v>
      </c>
      <c r="D56" t="s">
        <v>490</v>
      </c>
    </row>
    <row r="57" spans="2:4" x14ac:dyDescent="0.25">
      <c r="B57" s="3" t="s">
        <v>464</v>
      </c>
      <c r="C57" s="3" t="s">
        <v>488</v>
      </c>
      <c r="D57" t="s">
        <v>491</v>
      </c>
    </row>
    <row r="58" spans="2:4" x14ac:dyDescent="0.25">
      <c r="B58" s="3" t="s">
        <v>464</v>
      </c>
      <c r="C58" s="3" t="s">
        <v>488</v>
      </c>
      <c r="D58" t="s">
        <v>492</v>
      </c>
    </row>
    <row r="59" spans="2:4" x14ac:dyDescent="0.25">
      <c r="B59" s="3" t="s">
        <v>464</v>
      </c>
      <c r="C59" s="3" t="s">
        <v>488</v>
      </c>
      <c r="D59" t="s">
        <v>493</v>
      </c>
    </row>
    <row r="60" spans="2:4" x14ac:dyDescent="0.25">
      <c r="B60" s="3" t="s">
        <v>464</v>
      </c>
      <c r="C60" s="3" t="s">
        <v>488</v>
      </c>
      <c r="D60" t="s">
        <v>494</v>
      </c>
    </row>
    <row r="61" spans="2:4" x14ac:dyDescent="0.25">
      <c r="B61" s="3" t="s">
        <v>464</v>
      </c>
      <c r="C61" t="s">
        <v>495</v>
      </c>
      <c r="D61" t="s">
        <v>496</v>
      </c>
    </row>
    <row r="62" spans="2:4" x14ac:dyDescent="0.25">
      <c r="B62" s="3" t="s">
        <v>464</v>
      </c>
      <c r="C62" s="3" t="s">
        <v>495</v>
      </c>
      <c r="D62" t="s">
        <v>495</v>
      </c>
    </row>
    <row r="63" spans="2:4" x14ac:dyDescent="0.25">
      <c r="B63" s="3" t="s">
        <v>464</v>
      </c>
      <c r="C63" s="3" t="s">
        <v>495</v>
      </c>
      <c r="D63" t="s">
        <v>497</v>
      </c>
    </row>
    <row r="64" spans="2:4" x14ac:dyDescent="0.25">
      <c r="B64" s="3" t="s">
        <v>464</v>
      </c>
      <c r="C64" s="3" t="s">
        <v>495</v>
      </c>
      <c r="D64" t="s">
        <v>498</v>
      </c>
    </row>
    <row r="65" spans="2:4" x14ac:dyDescent="0.25">
      <c r="B65" s="3" t="s">
        <v>464</v>
      </c>
      <c r="C65" s="3" t="s">
        <v>495</v>
      </c>
      <c r="D65" t="s">
        <v>499</v>
      </c>
    </row>
    <row r="66" spans="2:4" x14ac:dyDescent="0.25">
      <c r="B66" s="3" t="s">
        <v>464</v>
      </c>
      <c r="C66" s="3" t="s">
        <v>495</v>
      </c>
      <c r="D66" t="s">
        <v>500</v>
      </c>
    </row>
    <row r="67" spans="2:4" x14ac:dyDescent="0.25">
      <c r="B67" s="3" t="s">
        <v>464</v>
      </c>
      <c r="C67" s="3" t="s">
        <v>495</v>
      </c>
      <c r="D67" t="s">
        <v>501</v>
      </c>
    </row>
    <row r="68" spans="2:4" x14ac:dyDescent="0.25">
      <c r="B68" s="3" t="s">
        <v>464</v>
      </c>
      <c r="C68" s="3" t="s">
        <v>495</v>
      </c>
      <c r="D68" t="s">
        <v>502</v>
      </c>
    </row>
    <row r="69" spans="2:4" x14ac:dyDescent="0.25">
      <c r="B69" s="3" t="s">
        <v>464</v>
      </c>
      <c r="C69" s="3" t="s">
        <v>495</v>
      </c>
      <c r="D69" t="s">
        <v>503</v>
      </c>
    </row>
    <row r="70" spans="2:4" x14ac:dyDescent="0.25">
      <c r="B70" s="3" t="s">
        <v>464</v>
      </c>
      <c r="C70" s="3" t="s">
        <v>495</v>
      </c>
      <c r="D70" t="s">
        <v>504</v>
      </c>
    </row>
    <row r="71" spans="2:4" x14ac:dyDescent="0.25">
      <c r="B71" s="3" t="s">
        <v>464</v>
      </c>
      <c r="C71" s="3" t="s">
        <v>495</v>
      </c>
      <c r="D71" t="s">
        <v>505</v>
      </c>
    </row>
    <row r="72" spans="2:4" x14ac:dyDescent="0.25">
      <c r="B72" s="3" t="s">
        <v>464</v>
      </c>
      <c r="C72" s="3" t="s">
        <v>495</v>
      </c>
      <c r="D72" t="s">
        <v>506</v>
      </c>
    </row>
    <row r="73" spans="2:4" x14ac:dyDescent="0.25">
      <c r="B73" s="3" t="s">
        <v>464</v>
      </c>
      <c r="C73" t="s">
        <v>507</v>
      </c>
      <c r="D73" t="s">
        <v>508</v>
      </c>
    </row>
    <row r="74" spans="2:4" x14ac:dyDescent="0.25">
      <c r="B74" s="3" t="s">
        <v>464</v>
      </c>
      <c r="C74" s="3" t="s">
        <v>507</v>
      </c>
      <c r="D74" t="s">
        <v>509</v>
      </c>
    </row>
    <row r="75" spans="2:4" x14ac:dyDescent="0.25">
      <c r="B75" s="3" t="s">
        <v>464</v>
      </c>
      <c r="C75" s="3" t="s">
        <v>507</v>
      </c>
      <c r="D75" t="s">
        <v>464</v>
      </c>
    </row>
    <row r="76" spans="2:4" x14ac:dyDescent="0.25">
      <c r="B76" s="3" t="s">
        <v>464</v>
      </c>
      <c r="C76" s="3" t="s">
        <v>507</v>
      </c>
      <c r="D76" t="s">
        <v>510</v>
      </c>
    </row>
    <row r="77" spans="2:4" x14ac:dyDescent="0.25">
      <c r="B77" s="3" t="s">
        <v>464</v>
      </c>
      <c r="C77" s="3" t="s">
        <v>507</v>
      </c>
      <c r="D77" t="s">
        <v>511</v>
      </c>
    </row>
    <row r="78" spans="2:4" x14ac:dyDescent="0.25">
      <c r="B78" s="3" t="s">
        <v>464</v>
      </c>
      <c r="C78" s="3" t="s">
        <v>507</v>
      </c>
      <c r="D78" t="s">
        <v>486</v>
      </c>
    </row>
    <row r="79" spans="2:4" x14ac:dyDescent="0.25">
      <c r="B79" s="3" t="s">
        <v>464</v>
      </c>
      <c r="C79" s="3" t="s">
        <v>507</v>
      </c>
      <c r="D79" t="s">
        <v>512</v>
      </c>
    </row>
    <row r="80" spans="2:4" x14ac:dyDescent="0.25">
      <c r="B80" s="3" t="s">
        <v>464</v>
      </c>
      <c r="C80" s="3" t="s">
        <v>507</v>
      </c>
      <c r="D80" t="s">
        <v>507</v>
      </c>
    </row>
    <row r="81" spans="2:4" x14ac:dyDescent="0.25">
      <c r="B81" s="3" t="s">
        <v>464</v>
      </c>
      <c r="C81" s="3" t="s">
        <v>507</v>
      </c>
      <c r="D81" t="s">
        <v>513</v>
      </c>
    </row>
    <row r="82" spans="2:4" x14ac:dyDescent="0.25">
      <c r="B82" s="3" t="s">
        <v>464</v>
      </c>
      <c r="C82" s="3" t="s">
        <v>507</v>
      </c>
      <c r="D82" t="s">
        <v>514</v>
      </c>
    </row>
    <row r="83" spans="2:4" x14ac:dyDescent="0.25">
      <c r="B83" s="3" t="s">
        <v>464</v>
      </c>
      <c r="C83" t="s">
        <v>515</v>
      </c>
      <c r="D83" t="s">
        <v>515</v>
      </c>
    </row>
    <row r="84" spans="2:4" x14ac:dyDescent="0.25">
      <c r="B84" s="3" t="s">
        <v>464</v>
      </c>
      <c r="C84" s="3" t="s">
        <v>515</v>
      </c>
      <c r="D84" t="s">
        <v>516</v>
      </c>
    </row>
    <row r="85" spans="2:4" x14ac:dyDescent="0.25">
      <c r="B85" s="3" t="s">
        <v>464</v>
      </c>
      <c r="C85" s="3" t="s">
        <v>515</v>
      </c>
      <c r="D85" t="s">
        <v>517</v>
      </c>
    </row>
    <row r="86" spans="2:4" x14ac:dyDescent="0.25">
      <c r="B86" s="3" t="s">
        <v>464</v>
      </c>
      <c r="C86" s="3" t="s">
        <v>515</v>
      </c>
      <c r="D86" t="s">
        <v>518</v>
      </c>
    </row>
    <row r="87" spans="2:4" x14ac:dyDescent="0.25">
      <c r="B87" s="3" t="s">
        <v>464</v>
      </c>
      <c r="C87" s="3" t="s">
        <v>515</v>
      </c>
      <c r="D87" t="s">
        <v>519</v>
      </c>
    </row>
    <row r="88" spans="2:4" x14ac:dyDescent="0.25">
      <c r="B88" s="3" t="s">
        <v>464</v>
      </c>
      <c r="C88" s="3" t="s">
        <v>515</v>
      </c>
      <c r="D88" t="s">
        <v>520</v>
      </c>
    </row>
    <row r="89" spans="2:4" x14ac:dyDescent="0.25">
      <c r="B89" s="3" t="s">
        <v>464</v>
      </c>
      <c r="C89" s="3" t="s">
        <v>515</v>
      </c>
      <c r="D89" t="s">
        <v>521</v>
      </c>
    </row>
    <row r="90" spans="2:4" x14ac:dyDescent="0.25">
      <c r="B90" s="3" t="s">
        <v>464</v>
      </c>
      <c r="C90" s="3" t="s">
        <v>515</v>
      </c>
      <c r="D90" t="s">
        <v>522</v>
      </c>
    </row>
    <row r="91" spans="2:4" x14ac:dyDescent="0.25">
      <c r="B91" s="3" t="s">
        <v>464</v>
      </c>
      <c r="C91" t="s">
        <v>523</v>
      </c>
      <c r="D91" t="s">
        <v>523</v>
      </c>
    </row>
    <row r="92" spans="2:4" x14ac:dyDescent="0.25">
      <c r="B92" s="3" t="s">
        <v>464</v>
      </c>
      <c r="C92" s="3" t="s">
        <v>523</v>
      </c>
      <c r="D92" t="s">
        <v>524</v>
      </c>
    </row>
    <row r="93" spans="2:4" x14ac:dyDescent="0.25">
      <c r="B93" s="3" t="s">
        <v>464</v>
      </c>
      <c r="C93" s="3" t="s">
        <v>523</v>
      </c>
      <c r="D93" t="s">
        <v>525</v>
      </c>
    </row>
    <row r="94" spans="2:4" x14ac:dyDescent="0.25">
      <c r="B94" s="3" t="s">
        <v>464</v>
      </c>
      <c r="C94" s="3" t="s">
        <v>523</v>
      </c>
      <c r="D94" t="s">
        <v>526</v>
      </c>
    </row>
    <row r="95" spans="2:4" x14ac:dyDescent="0.25">
      <c r="B95" s="3" t="s">
        <v>464</v>
      </c>
      <c r="C95" s="3" t="s">
        <v>523</v>
      </c>
      <c r="D95" t="s">
        <v>527</v>
      </c>
    </row>
    <row r="96" spans="2:4" x14ac:dyDescent="0.25">
      <c r="B96" s="3" t="s">
        <v>464</v>
      </c>
      <c r="C96" t="s">
        <v>528</v>
      </c>
      <c r="D96" t="s">
        <v>529</v>
      </c>
    </row>
    <row r="97" spans="2:4" x14ac:dyDescent="0.25">
      <c r="B97" s="3" t="s">
        <v>464</v>
      </c>
      <c r="C97" s="3" t="s">
        <v>528</v>
      </c>
      <c r="D97" t="s">
        <v>530</v>
      </c>
    </row>
    <row r="98" spans="2:4" x14ac:dyDescent="0.25">
      <c r="B98" s="3" t="s">
        <v>464</v>
      </c>
      <c r="C98" s="3" t="s">
        <v>528</v>
      </c>
      <c r="D98" t="s">
        <v>531</v>
      </c>
    </row>
    <row r="99" spans="2:4" x14ac:dyDescent="0.25">
      <c r="B99" s="3" t="s">
        <v>464</v>
      </c>
      <c r="C99" s="3" t="s">
        <v>528</v>
      </c>
      <c r="D99" t="s">
        <v>528</v>
      </c>
    </row>
    <row r="100" spans="2:4" x14ac:dyDescent="0.25">
      <c r="B100" s="3" t="s">
        <v>464</v>
      </c>
      <c r="C100" s="3" t="s">
        <v>528</v>
      </c>
      <c r="D100" t="s">
        <v>532</v>
      </c>
    </row>
    <row r="101" spans="2:4" x14ac:dyDescent="0.25">
      <c r="B101" s="3" t="s">
        <v>464</v>
      </c>
      <c r="C101" t="s">
        <v>533</v>
      </c>
      <c r="D101" t="s">
        <v>534</v>
      </c>
    </row>
    <row r="102" spans="2:4" x14ac:dyDescent="0.25">
      <c r="B102" s="3" t="s">
        <v>464</v>
      </c>
      <c r="C102" s="3" t="s">
        <v>533</v>
      </c>
      <c r="D102" t="s">
        <v>535</v>
      </c>
    </row>
    <row r="103" spans="2:4" x14ac:dyDescent="0.25">
      <c r="B103" s="3" t="s">
        <v>464</v>
      </c>
      <c r="C103" s="3" t="s">
        <v>533</v>
      </c>
      <c r="D103" t="s">
        <v>536</v>
      </c>
    </row>
    <row r="104" spans="2:4" x14ac:dyDescent="0.25">
      <c r="B104" s="3" t="s">
        <v>464</v>
      </c>
      <c r="C104" s="3" t="s">
        <v>533</v>
      </c>
      <c r="D104" t="s">
        <v>537</v>
      </c>
    </row>
    <row r="105" spans="2:4" x14ac:dyDescent="0.25">
      <c r="B105" s="3" t="s">
        <v>464</v>
      </c>
      <c r="C105" s="3" t="s">
        <v>533</v>
      </c>
      <c r="D105" t="s">
        <v>538</v>
      </c>
    </row>
    <row r="106" spans="2:4" x14ac:dyDescent="0.25">
      <c r="B106" s="3" t="s">
        <v>464</v>
      </c>
      <c r="C106" s="3" t="s">
        <v>533</v>
      </c>
      <c r="D106" t="s">
        <v>539</v>
      </c>
    </row>
    <row r="107" spans="2:4" x14ac:dyDescent="0.25">
      <c r="B107" s="3" t="s">
        <v>464</v>
      </c>
      <c r="C107" s="3" t="s">
        <v>533</v>
      </c>
      <c r="D107" t="s">
        <v>540</v>
      </c>
    </row>
    <row r="108" spans="2:4" x14ac:dyDescent="0.25">
      <c r="B108" s="3" t="s">
        <v>464</v>
      </c>
      <c r="C108" s="3" t="s">
        <v>533</v>
      </c>
      <c r="D108" t="s">
        <v>541</v>
      </c>
    </row>
    <row r="109" spans="2:4" x14ac:dyDescent="0.25">
      <c r="B109" s="3" t="s">
        <v>464</v>
      </c>
      <c r="C109" t="s">
        <v>542</v>
      </c>
      <c r="D109" t="s">
        <v>543</v>
      </c>
    </row>
    <row r="110" spans="2:4" x14ac:dyDescent="0.25">
      <c r="B110" s="3" t="s">
        <v>464</v>
      </c>
      <c r="C110" s="3" t="s">
        <v>542</v>
      </c>
      <c r="D110" t="s">
        <v>544</v>
      </c>
    </row>
    <row r="111" spans="2:4" x14ac:dyDescent="0.25">
      <c r="B111" s="3" t="s">
        <v>464</v>
      </c>
      <c r="C111" s="3" t="s">
        <v>542</v>
      </c>
      <c r="D111" t="s">
        <v>545</v>
      </c>
    </row>
    <row r="112" spans="2:4" x14ac:dyDescent="0.25">
      <c r="B112" s="3" t="s">
        <v>464</v>
      </c>
      <c r="C112" s="3" t="s">
        <v>542</v>
      </c>
      <c r="D112" t="s">
        <v>542</v>
      </c>
    </row>
    <row r="113" spans="2:4" x14ac:dyDescent="0.25">
      <c r="B113" s="3" t="s">
        <v>464</v>
      </c>
      <c r="C113" s="3" t="s">
        <v>542</v>
      </c>
      <c r="D113" t="s">
        <v>540</v>
      </c>
    </row>
    <row r="114" spans="2:4" x14ac:dyDescent="0.25">
      <c r="B114" s="3" t="s">
        <v>464</v>
      </c>
      <c r="C114" t="s">
        <v>546</v>
      </c>
      <c r="D114" t="s">
        <v>547</v>
      </c>
    </row>
    <row r="115" spans="2:4" x14ac:dyDescent="0.25">
      <c r="B115" s="3" t="s">
        <v>464</v>
      </c>
      <c r="C115" s="3" t="s">
        <v>546</v>
      </c>
      <c r="D115" t="s">
        <v>548</v>
      </c>
    </row>
    <row r="116" spans="2:4" x14ac:dyDescent="0.25">
      <c r="B116" s="3" t="s">
        <v>464</v>
      </c>
      <c r="C116" s="3" t="s">
        <v>546</v>
      </c>
      <c r="D116" t="s">
        <v>549</v>
      </c>
    </row>
    <row r="117" spans="2:4" x14ac:dyDescent="0.25">
      <c r="B117" s="3" t="s">
        <v>464</v>
      </c>
      <c r="C117" s="3" t="s">
        <v>546</v>
      </c>
      <c r="D117" t="s">
        <v>550</v>
      </c>
    </row>
    <row r="118" spans="2:4" x14ac:dyDescent="0.25">
      <c r="B118" s="3" t="s">
        <v>464</v>
      </c>
      <c r="C118" s="3" t="s">
        <v>546</v>
      </c>
      <c r="D118" t="s">
        <v>546</v>
      </c>
    </row>
    <row r="119" spans="2:4" x14ac:dyDescent="0.25">
      <c r="B119" s="3" t="s">
        <v>464</v>
      </c>
      <c r="C119" t="s">
        <v>551</v>
      </c>
      <c r="D119" t="s">
        <v>552</v>
      </c>
    </row>
    <row r="120" spans="2:4" x14ac:dyDescent="0.25">
      <c r="B120" s="3" t="s">
        <v>464</v>
      </c>
      <c r="C120" s="3" t="s">
        <v>551</v>
      </c>
      <c r="D120" t="s">
        <v>553</v>
      </c>
    </row>
    <row r="121" spans="2:4" x14ac:dyDescent="0.25">
      <c r="B121" s="3" t="s">
        <v>464</v>
      </c>
      <c r="C121" s="3" t="s">
        <v>551</v>
      </c>
      <c r="D121" t="s">
        <v>554</v>
      </c>
    </row>
    <row r="122" spans="2:4" x14ac:dyDescent="0.25">
      <c r="B122" s="3" t="s">
        <v>464</v>
      </c>
      <c r="C122" s="3" t="s">
        <v>551</v>
      </c>
      <c r="D122" t="s">
        <v>555</v>
      </c>
    </row>
    <row r="123" spans="2:4" x14ac:dyDescent="0.25">
      <c r="B123" s="3" t="s">
        <v>464</v>
      </c>
      <c r="C123" s="3" t="s">
        <v>551</v>
      </c>
      <c r="D123" t="s">
        <v>556</v>
      </c>
    </row>
    <row r="124" spans="2:4" x14ac:dyDescent="0.25">
      <c r="B124" s="3" t="s">
        <v>464</v>
      </c>
      <c r="C124" t="s">
        <v>462</v>
      </c>
      <c r="D124" t="s">
        <v>455</v>
      </c>
    </row>
    <row r="125" spans="2:4" x14ac:dyDescent="0.25">
      <c r="B125" s="3" t="s">
        <v>464</v>
      </c>
      <c r="C125" s="3" t="s">
        <v>462</v>
      </c>
      <c r="D125" t="s">
        <v>456</v>
      </c>
    </row>
    <row r="126" spans="2:4" x14ac:dyDescent="0.25">
      <c r="B126" s="3" t="s">
        <v>464</v>
      </c>
      <c r="C126" s="3" t="s">
        <v>462</v>
      </c>
      <c r="D126" t="s">
        <v>457</v>
      </c>
    </row>
    <row r="127" spans="2:4" x14ac:dyDescent="0.25">
      <c r="B127" s="3" t="s">
        <v>464</v>
      </c>
      <c r="C127" s="3" t="s">
        <v>462</v>
      </c>
      <c r="D127" t="s">
        <v>458</v>
      </c>
    </row>
    <row r="128" spans="2:4" x14ac:dyDescent="0.25">
      <c r="B128" s="3" t="s">
        <v>464</v>
      </c>
      <c r="C128" s="3" t="s">
        <v>462</v>
      </c>
      <c r="D128" t="s">
        <v>459</v>
      </c>
    </row>
    <row r="129" spans="2:4" x14ac:dyDescent="0.25">
      <c r="B129" s="3" t="s">
        <v>464</v>
      </c>
      <c r="C129" s="3" t="s">
        <v>462</v>
      </c>
      <c r="D129" t="s">
        <v>460</v>
      </c>
    </row>
    <row r="130" spans="2:4" x14ac:dyDescent="0.25">
      <c r="B130" s="3" t="s">
        <v>464</v>
      </c>
      <c r="C130" s="3" t="s">
        <v>462</v>
      </c>
      <c r="D130" t="s">
        <v>461</v>
      </c>
    </row>
    <row r="131" spans="2:4" x14ac:dyDescent="0.25">
      <c r="B131" s="3" t="s">
        <v>464</v>
      </c>
      <c r="C131" s="3" t="s">
        <v>462</v>
      </c>
      <c r="D131" t="s">
        <v>462</v>
      </c>
    </row>
    <row r="132" spans="2:4" x14ac:dyDescent="0.25">
      <c r="B132" s="3" t="s">
        <v>464</v>
      </c>
      <c r="C132" s="3" t="s">
        <v>462</v>
      </c>
      <c r="D132" t="s">
        <v>463</v>
      </c>
    </row>
    <row r="133" spans="2:4" x14ac:dyDescent="0.25">
      <c r="B133" t="s">
        <v>557</v>
      </c>
      <c r="C133" t="s">
        <v>558</v>
      </c>
      <c r="D133" t="s">
        <v>558</v>
      </c>
    </row>
    <row r="134" spans="2:4" x14ac:dyDescent="0.25">
      <c r="B134" s="3" t="s">
        <v>557</v>
      </c>
      <c r="C134" s="3" t="s">
        <v>558</v>
      </c>
      <c r="D134" t="s">
        <v>559</v>
      </c>
    </row>
    <row r="135" spans="2:4" x14ac:dyDescent="0.25">
      <c r="B135" s="3" t="s">
        <v>557</v>
      </c>
      <c r="C135" s="3" t="s">
        <v>558</v>
      </c>
      <c r="D135" t="s">
        <v>457</v>
      </c>
    </row>
    <row r="136" spans="2:4" x14ac:dyDescent="0.25">
      <c r="B136" s="3" t="s">
        <v>557</v>
      </c>
      <c r="C136" s="3" t="s">
        <v>558</v>
      </c>
      <c r="D136" t="s">
        <v>560</v>
      </c>
    </row>
    <row r="137" spans="2:4" x14ac:dyDescent="0.25">
      <c r="B137" s="3" t="s">
        <v>557</v>
      </c>
      <c r="C137" s="3" t="s">
        <v>558</v>
      </c>
      <c r="D137" t="s">
        <v>561</v>
      </c>
    </row>
    <row r="138" spans="2:4" x14ac:dyDescent="0.25">
      <c r="B138" s="3" t="s">
        <v>557</v>
      </c>
      <c r="C138" t="s">
        <v>562</v>
      </c>
      <c r="D138" t="s">
        <v>562</v>
      </c>
    </row>
    <row r="139" spans="2:4" x14ac:dyDescent="0.25">
      <c r="B139" s="3" t="s">
        <v>557</v>
      </c>
      <c r="C139" s="3" t="s">
        <v>562</v>
      </c>
      <c r="D139" t="s">
        <v>563</v>
      </c>
    </row>
    <row r="140" spans="2:4" x14ac:dyDescent="0.25">
      <c r="B140" s="3" t="s">
        <v>557</v>
      </c>
      <c r="C140" s="3" t="s">
        <v>562</v>
      </c>
      <c r="D140" t="s">
        <v>564</v>
      </c>
    </row>
    <row r="141" spans="2:4" x14ac:dyDescent="0.25">
      <c r="B141" s="3" t="s">
        <v>557</v>
      </c>
      <c r="C141" s="3" t="s">
        <v>562</v>
      </c>
      <c r="D141" t="s">
        <v>565</v>
      </c>
    </row>
    <row r="142" spans="2:4" x14ac:dyDescent="0.25">
      <c r="B142" s="3" t="s">
        <v>557</v>
      </c>
      <c r="C142" s="3" t="s">
        <v>562</v>
      </c>
      <c r="D142" t="s">
        <v>566</v>
      </c>
    </row>
    <row r="143" spans="2:4" x14ac:dyDescent="0.25">
      <c r="B143" s="3" t="s">
        <v>557</v>
      </c>
      <c r="C143" s="3" t="s">
        <v>562</v>
      </c>
      <c r="D143" t="s">
        <v>567</v>
      </c>
    </row>
    <row r="144" spans="2:4" x14ac:dyDescent="0.25">
      <c r="B144" s="3" t="s">
        <v>557</v>
      </c>
      <c r="C144" s="3" t="s">
        <v>562</v>
      </c>
      <c r="D144" t="s">
        <v>568</v>
      </c>
    </row>
    <row r="145" spans="2:4" x14ac:dyDescent="0.25">
      <c r="B145" s="3" t="s">
        <v>557</v>
      </c>
      <c r="C145" s="3" t="s">
        <v>562</v>
      </c>
      <c r="D145" t="s">
        <v>569</v>
      </c>
    </row>
    <row r="146" spans="2:4" x14ac:dyDescent="0.25">
      <c r="B146" s="3" t="s">
        <v>557</v>
      </c>
      <c r="C146" s="3" t="s">
        <v>562</v>
      </c>
      <c r="D146" t="s">
        <v>570</v>
      </c>
    </row>
    <row r="147" spans="2:4" x14ac:dyDescent="0.25">
      <c r="B147" s="3" t="s">
        <v>557</v>
      </c>
      <c r="C147" s="3" t="s">
        <v>562</v>
      </c>
      <c r="D147" t="s">
        <v>571</v>
      </c>
    </row>
    <row r="148" spans="2:4" x14ac:dyDescent="0.25">
      <c r="B148" s="3" t="s">
        <v>557</v>
      </c>
      <c r="C148" t="s">
        <v>572</v>
      </c>
      <c r="D148" t="s">
        <v>573</v>
      </c>
    </row>
    <row r="149" spans="2:4" x14ac:dyDescent="0.25">
      <c r="B149" s="3" t="s">
        <v>557</v>
      </c>
      <c r="C149" s="3" t="s">
        <v>572</v>
      </c>
      <c r="D149" t="s">
        <v>574</v>
      </c>
    </row>
    <row r="150" spans="2:4" x14ac:dyDescent="0.25">
      <c r="B150" s="3" t="s">
        <v>557</v>
      </c>
      <c r="C150" s="3" t="s">
        <v>572</v>
      </c>
      <c r="D150" t="s">
        <v>572</v>
      </c>
    </row>
    <row r="151" spans="2:4" x14ac:dyDescent="0.25">
      <c r="B151" s="3" t="s">
        <v>557</v>
      </c>
      <c r="C151" s="3" t="s">
        <v>572</v>
      </c>
      <c r="D151" t="s">
        <v>511</v>
      </c>
    </row>
    <row r="152" spans="2:4" x14ac:dyDescent="0.25">
      <c r="B152" s="3" t="s">
        <v>557</v>
      </c>
      <c r="C152" s="3" t="s">
        <v>572</v>
      </c>
      <c r="D152" t="s">
        <v>575</v>
      </c>
    </row>
    <row r="153" spans="2:4" x14ac:dyDescent="0.25">
      <c r="B153" s="3" t="s">
        <v>557</v>
      </c>
      <c r="C153" s="3" t="s">
        <v>572</v>
      </c>
      <c r="D153" t="s">
        <v>576</v>
      </c>
    </row>
    <row r="154" spans="2:4" x14ac:dyDescent="0.25">
      <c r="B154" s="3" t="s">
        <v>557</v>
      </c>
      <c r="C154" s="3" t="s">
        <v>572</v>
      </c>
      <c r="D154" t="s">
        <v>577</v>
      </c>
    </row>
    <row r="155" spans="2:4" x14ac:dyDescent="0.25">
      <c r="B155" s="3" t="s">
        <v>557</v>
      </c>
      <c r="C155" t="s">
        <v>578</v>
      </c>
      <c r="D155" t="s">
        <v>579</v>
      </c>
    </row>
    <row r="156" spans="2:4" x14ac:dyDescent="0.25">
      <c r="B156" s="3" t="s">
        <v>557</v>
      </c>
      <c r="C156" s="3" t="s">
        <v>578</v>
      </c>
      <c r="D156" t="s">
        <v>580</v>
      </c>
    </row>
    <row r="157" spans="2:4" x14ac:dyDescent="0.25">
      <c r="B157" s="3" t="s">
        <v>557</v>
      </c>
      <c r="C157" s="3" t="s">
        <v>578</v>
      </c>
      <c r="D157" t="s">
        <v>581</v>
      </c>
    </row>
    <row r="158" spans="2:4" x14ac:dyDescent="0.25">
      <c r="B158" s="3" t="s">
        <v>557</v>
      </c>
      <c r="C158" s="3" t="s">
        <v>578</v>
      </c>
      <c r="D158" t="s">
        <v>582</v>
      </c>
    </row>
    <row r="159" spans="2:4" x14ac:dyDescent="0.25">
      <c r="B159" s="3" t="s">
        <v>557</v>
      </c>
      <c r="C159" s="3" t="s">
        <v>578</v>
      </c>
      <c r="D159" t="s">
        <v>578</v>
      </c>
    </row>
    <row r="160" spans="2:4" x14ac:dyDescent="0.25">
      <c r="B160" s="3" t="s">
        <v>557</v>
      </c>
      <c r="C160" s="3" t="s">
        <v>578</v>
      </c>
      <c r="D160" t="s">
        <v>583</v>
      </c>
    </row>
    <row r="161" spans="2:4" x14ac:dyDescent="0.25">
      <c r="B161" s="3" t="s">
        <v>557</v>
      </c>
      <c r="C161" t="s">
        <v>584</v>
      </c>
      <c r="D161" t="s">
        <v>585</v>
      </c>
    </row>
    <row r="162" spans="2:4" x14ac:dyDescent="0.25">
      <c r="B162" s="3" t="s">
        <v>557</v>
      </c>
      <c r="C162" s="3" t="s">
        <v>584</v>
      </c>
      <c r="D162" t="s">
        <v>586</v>
      </c>
    </row>
    <row r="163" spans="2:4" x14ac:dyDescent="0.25">
      <c r="B163" s="3" t="s">
        <v>557</v>
      </c>
      <c r="C163" s="3" t="s">
        <v>584</v>
      </c>
      <c r="D163" t="s">
        <v>587</v>
      </c>
    </row>
    <row r="164" spans="2:4" x14ac:dyDescent="0.25">
      <c r="B164" s="3" t="s">
        <v>557</v>
      </c>
      <c r="C164" s="3" t="s">
        <v>584</v>
      </c>
      <c r="D164" t="s">
        <v>588</v>
      </c>
    </row>
    <row r="165" spans="2:4" x14ac:dyDescent="0.25">
      <c r="B165" s="3" t="s">
        <v>557</v>
      </c>
      <c r="C165" s="3" t="s">
        <v>584</v>
      </c>
      <c r="D165" t="s">
        <v>584</v>
      </c>
    </row>
    <row r="166" spans="2:4" x14ac:dyDescent="0.25">
      <c r="B166" s="3" t="s">
        <v>557</v>
      </c>
      <c r="C166" t="s">
        <v>589</v>
      </c>
      <c r="D166" t="s">
        <v>590</v>
      </c>
    </row>
    <row r="167" spans="2:4" x14ac:dyDescent="0.25">
      <c r="B167" s="3" t="s">
        <v>557</v>
      </c>
      <c r="C167" s="3" t="s">
        <v>589</v>
      </c>
      <c r="D167" t="s">
        <v>557</v>
      </c>
    </row>
    <row r="168" spans="2:4" x14ac:dyDescent="0.25">
      <c r="B168" s="3" t="s">
        <v>557</v>
      </c>
      <c r="C168" s="3" t="s">
        <v>589</v>
      </c>
      <c r="D168" t="s">
        <v>591</v>
      </c>
    </row>
    <row r="169" spans="2:4" x14ac:dyDescent="0.25">
      <c r="B169" s="3" t="s">
        <v>557</v>
      </c>
      <c r="C169" s="3" t="s">
        <v>589</v>
      </c>
      <c r="D169" t="s">
        <v>592</v>
      </c>
    </row>
    <row r="170" spans="2:4" x14ac:dyDescent="0.25">
      <c r="B170" s="3" t="s">
        <v>557</v>
      </c>
      <c r="C170" s="3" t="s">
        <v>589</v>
      </c>
      <c r="D170" t="s">
        <v>593</v>
      </c>
    </row>
    <row r="171" spans="2:4" x14ac:dyDescent="0.25">
      <c r="B171" s="3" t="s">
        <v>557</v>
      </c>
      <c r="C171" s="3" t="s">
        <v>589</v>
      </c>
      <c r="D171" t="s">
        <v>594</v>
      </c>
    </row>
    <row r="172" spans="2:4" x14ac:dyDescent="0.25">
      <c r="B172" s="3" t="s">
        <v>557</v>
      </c>
      <c r="C172" s="3" t="s">
        <v>589</v>
      </c>
      <c r="D172" t="s">
        <v>589</v>
      </c>
    </row>
    <row r="173" spans="2:4" x14ac:dyDescent="0.25">
      <c r="B173" s="3" t="s">
        <v>557</v>
      </c>
      <c r="C173" s="3" t="s">
        <v>589</v>
      </c>
      <c r="D173" t="s">
        <v>595</v>
      </c>
    </row>
    <row r="174" spans="2:4" x14ac:dyDescent="0.25">
      <c r="B174" s="3" t="s">
        <v>557</v>
      </c>
      <c r="C174" s="3" t="s">
        <v>589</v>
      </c>
      <c r="D174" t="s">
        <v>596</v>
      </c>
    </row>
    <row r="175" spans="2:4" x14ac:dyDescent="0.25">
      <c r="B175" s="3" t="s">
        <v>557</v>
      </c>
      <c r="C175" s="3" t="s">
        <v>589</v>
      </c>
      <c r="D175" t="s">
        <v>597</v>
      </c>
    </row>
    <row r="176" spans="2:4" x14ac:dyDescent="0.25">
      <c r="B176" s="3" t="s">
        <v>557</v>
      </c>
      <c r="C176" s="3" t="s">
        <v>589</v>
      </c>
      <c r="D176" t="s">
        <v>598</v>
      </c>
    </row>
    <row r="177" spans="2:4" x14ac:dyDescent="0.25">
      <c r="B177" t="s">
        <v>599</v>
      </c>
      <c r="C177" t="s">
        <v>599</v>
      </c>
      <c r="D177" t="s">
        <v>600</v>
      </c>
    </row>
    <row r="178" spans="2:4" x14ac:dyDescent="0.25">
      <c r="B178" s="3" t="s">
        <v>599</v>
      </c>
      <c r="C178" s="3" t="s">
        <v>599</v>
      </c>
      <c r="D178" t="s">
        <v>601</v>
      </c>
    </row>
    <row r="179" spans="2:4" x14ac:dyDescent="0.25">
      <c r="B179" s="3" t="s">
        <v>599</v>
      </c>
      <c r="C179" s="3" t="s">
        <v>599</v>
      </c>
      <c r="D179" t="s">
        <v>602</v>
      </c>
    </row>
    <row r="180" spans="2:4" x14ac:dyDescent="0.25">
      <c r="B180" s="3" t="s">
        <v>599</v>
      </c>
      <c r="C180" s="3" t="s">
        <v>599</v>
      </c>
      <c r="D180" t="s">
        <v>603</v>
      </c>
    </row>
    <row r="181" spans="2:4" x14ac:dyDescent="0.25">
      <c r="B181" s="3" t="s">
        <v>599</v>
      </c>
      <c r="C181" s="3" t="s">
        <v>599</v>
      </c>
      <c r="D181" t="s">
        <v>604</v>
      </c>
    </row>
    <row r="182" spans="2:4" x14ac:dyDescent="0.25">
      <c r="B182" s="3" t="s">
        <v>599</v>
      </c>
      <c r="C182" s="3" t="s">
        <v>599</v>
      </c>
      <c r="D182" t="s">
        <v>605</v>
      </c>
    </row>
    <row r="183" spans="2:4" x14ac:dyDescent="0.25">
      <c r="B183" s="3" t="s">
        <v>599</v>
      </c>
      <c r="C183" s="3" t="s">
        <v>599</v>
      </c>
      <c r="D183" t="s">
        <v>606</v>
      </c>
    </row>
    <row r="184" spans="2:4" x14ac:dyDescent="0.25">
      <c r="B184" s="3" t="s">
        <v>599</v>
      </c>
      <c r="C184" s="3" t="s">
        <v>599</v>
      </c>
      <c r="D184" t="s">
        <v>607</v>
      </c>
    </row>
    <row r="185" spans="2:4" x14ac:dyDescent="0.25">
      <c r="B185" s="3" t="s">
        <v>599</v>
      </c>
      <c r="C185" s="3" t="s">
        <v>599</v>
      </c>
      <c r="D185" t="s">
        <v>608</v>
      </c>
    </row>
    <row r="186" spans="2:4" x14ac:dyDescent="0.25">
      <c r="B186" s="3" t="s">
        <v>599</v>
      </c>
      <c r="C186" s="3" t="s">
        <v>599</v>
      </c>
      <c r="D186" t="s">
        <v>609</v>
      </c>
    </row>
    <row r="187" spans="2:4" x14ac:dyDescent="0.25">
      <c r="B187" s="3" t="s">
        <v>599</v>
      </c>
      <c r="C187" s="3" t="s">
        <v>599</v>
      </c>
      <c r="D187" t="s">
        <v>610</v>
      </c>
    </row>
    <row r="188" spans="2:4" x14ac:dyDescent="0.25">
      <c r="B188" s="3" t="s">
        <v>599</v>
      </c>
      <c r="C188" s="3" t="s">
        <v>599</v>
      </c>
      <c r="D188" t="s">
        <v>611</v>
      </c>
    </row>
    <row r="189" spans="2:4" x14ac:dyDescent="0.25">
      <c r="B189" s="3" t="s">
        <v>599</v>
      </c>
      <c r="C189" s="3" t="s">
        <v>599</v>
      </c>
      <c r="D189" t="s">
        <v>550</v>
      </c>
    </row>
    <row r="190" spans="2:4" x14ac:dyDescent="0.25">
      <c r="B190" s="3" t="s">
        <v>599</v>
      </c>
      <c r="C190" s="3" t="s">
        <v>599</v>
      </c>
      <c r="D190" t="s">
        <v>503</v>
      </c>
    </row>
    <row r="191" spans="2:4" x14ac:dyDescent="0.25">
      <c r="B191" s="3" t="s">
        <v>599</v>
      </c>
      <c r="C191" t="s">
        <v>612</v>
      </c>
      <c r="D191" t="s">
        <v>613</v>
      </c>
    </row>
    <row r="192" spans="2:4" x14ac:dyDescent="0.25">
      <c r="B192" s="3" t="s">
        <v>599</v>
      </c>
      <c r="C192" s="3" t="s">
        <v>612</v>
      </c>
      <c r="D192" t="s">
        <v>614</v>
      </c>
    </row>
    <row r="193" spans="2:4" x14ac:dyDescent="0.25">
      <c r="B193" s="3" t="s">
        <v>599</v>
      </c>
      <c r="C193" s="3" t="s">
        <v>612</v>
      </c>
      <c r="D193" t="s">
        <v>615</v>
      </c>
    </row>
    <row r="194" spans="2:4" x14ac:dyDescent="0.25">
      <c r="B194" s="3" t="s">
        <v>599</v>
      </c>
      <c r="C194" s="3" t="s">
        <v>612</v>
      </c>
      <c r="D194" t="s">
        <v>616</v>
      </c>
    </row>
    <row r="195" spans="2:4" x14ac:dyDescent="0.25">
      <c r="B195" s="3" t="s">
        <v>599</v>
      </c>
      <c r="C195" s="3" t="s">
        <v>612</v>
      </c>
      <c r="D195" t="s">
        <v>617</v>
      </c>
    </row>
    <row r="196" spans="2:4" x14ac:dyDescent="0.25">
      <c r="B196" s="3" t="s">
        <v>599</v>
      </c>
      <c r="C196" s="3" t="s">
        <v>612</v>
      </c>
      <c r="D196" t="s">
        <v>618</v>
      </c>
    </row>
    <row r="197" spans="2:4" x14ac:dyDescent="0.25">
      <c r="B197" s="3" t="s">
        <v>599</v>
      </c>
      <c r="C197" s="3" t="s">
        <v>612</v>
      </c>
      <c r="D197" t="s">
        <v>619</v>
      </c>
    </row>
    <row r="198" spans="2:4" x14ac:dyDescent="0.25">
      <c r="B198" s="3" t="s">
        <v>599</v>
      </c>
      <c r="C198" t="s">
        <v>620</v>
      </c>
      <c r="D198" t="s">
        <v>621</v>
      </c>
    </row>
    <row r="199" spans="2:4" x14ac:dyDescent="0.25">
      <c r="B199" s="65" t="s">
        <v>599</v>
      </c>
      <c r="C199" s="65" t="s">
        <v>620</v>
      </c>
      <c r="D199" s="65" t="s">
        <v>622</v>
      </c>
    </row>
    <row r="200" spans="2:4" x14ac:dyDescent="0.25">
      <c r="B200" s="65" t="s">
        <v>599</v>
      </c>
      <c r="C200" s="65" t="s">
        <v>620</v>
      </c>
      <c r="D200" s="65" t="s">
        <v>623</v>
      </c>
    </row>
    <row r="201" spans="2:4" x14ac:dyDescent="0.25">
      <c r="B201" s="65" t="s">
        <v>599</v>
      </c>
      <c r="C201" s="65" t="s">
        <v>620</v>
      </c>
      <c r="D201" s="65" t="s">
        <v>624</v>
      </c>
    </row>
    <row r="202" spans="2:4" x14ac:dyDescent="0.25">
      <c r="B202" s="65" t="s">
        <v>599</v>
      </c>
      <c r="C202" s="65" t="s">
        <v>620</v>
      </c>
      <c r="D202" s="65" t="s">
        <v>596</v>
      </c>
    </row>
    <row r="203" spans="2:4" x14ac:dyDescent="0.25">
      <c r="B203" s="65" t="s">
        <v>599</v>
      </c>
      <c r="C203" s="65" t="s">
        <v>620</v>
      </c>
      <c r="D203" s="65" t="s">
        <v>625</v>
      </c>
    </row>
    <row r="204" spans="2:4" x14ac:dyDescent="0.25">
      <c r="B204" s="65" t="s">
        <v>599</v>
      </c>
      <c r="C204" s="65" t="s">
        <v>626</v>
      </c>
      <c r="D204" s="65" t="s">
        <v>627</v>
      </c>
    </row>
    <row r="205" spans="2:4" x14ac:dyDescent="0.25">
      <c r="B205" s="65" t="s">
        <v>599</v>
      </c>
      <c r="C205" s="65" t="s">
        <v>626</v>
      </c>
      <c r="D205" s="65" t="s">
        <v>628</v>
      </c>
    </row>
    <row r="206" spans="2:4" x14ac:dyDescent="0.25">
      <c r="B206" s="65" t="s">
        <v>599</v>
      </c>
      <c r="C206" s="65" t="s">
        <v>626</v>
      </c>
      <c r="D206" s="65" t="s">
        <v>629</v>
      </c>
    </row>
    <row r="207" spans="2:4" x14ac:dyDescent="0.25">
      <c r="B207" s="65" t="s">
        <v>599</v>
      </c>
      <c r="C207" s="65" t="s">
        <v>626</v>
      </c>
      <c r="D207" s="65" t="s">
        <v>630</v>
      </c>
    </row>
    <row r="208" spans="2:4" x14ac:dyDescent="0.25">
      <c r="B208" s="65" t="s">
        <v>599</v>
      </c>
      <c r="C208" s="65" t="s">
        <v>626</v>
      </c>
      <c r="D208" s="65" t="s">
        <v>626</v>
      </c>
    </row>
    <row r="209" spans="2:4" x14ac:dyDescent="0.25">
      <c r="B209" s="65" t="s">
        <v>599</v>
      </c>
      <c r="C209" s="65" t="s">
        <v>631</v>
      </c>
      <c r="D209" s="65" t="s">
        <v>632</v>
      </c>
    </row>
    <row r="210" spans="2:4" x14ac:dyDescent="0.25">
      <c r="B210" s="65" t="s">
        <v>599</v>
      </c>
      <c r="C210" s="65" t="s">
        <v>631</v>
      </c>
      <c r="D210" s="65" t="s">
        <v>451</v>
      </c>
    </row>
    <row r="211" spans="2:4" x14ac:dyDescent="0.25">
      <c r="B211" s="65" t="s">
        <v>599</v>
      </c>
      <c r="C211" s="65" t="s">
        <v>631</v>
      </c>
      <c r="D211" s="65" t="s">
        <v>633</v>
      </c>
    </row>
    <row r="212" spans="2:4" x14ac:dyDescent="0.25">
      <c r="B212" s="65" t="s">
        <v>599</v>
      </c>
      <c r="C212" s="65" t="s">
        <v>631</v>
      </c>
      <c r="D212" s="65" t="s">
        <v>634</v>
      </c>
    </row>
    <row r="213" spans="2:4" x14ac:dyDescent="0.25">
      <c r="B213" s="65" t="s">
        <v>599</v>
      </c>
      <c r="C213" s="65" t="s">
        <v>631</v>
      </c>
      <c r="D213" s="65" t="s">
        <v>494</v>
      </c>
    </row>
    <row r="214" spans="2:4" x14ac:dyDescent="0.25">
      <c r="B214" s="65" t="s">
        <v>599</v>
      </c>
      <c r="C214" s="65" t="s">
        <v>631</v>
      </c>
      <c r="D214" s="65" t="s">
        <v>635</v>
      </c>
    </row>
    <row r="215" spans="2:4" x14ac:dyDescent="0.25">
      <c r="B215" s="65" t="s">
        <v>599</v>
      </c>
      <c r="C215" s="65" t="s">
        <v>631</v>
      </c>
      <c r="D215" s="65" t="s">
        <v>631</v>
      </c>
    </row>
    <row r="216" spans="2:4" x14ac:dyDescent="0.25">
      <c r="B216" s="65" t="s">
        <v>599</v>
      </c>
      <c r="C216" s="65" t="s">
        <v>631</v>
      </c>
      <c r="D216" s="65" t="s">
        <v>636</v>
      </c>
    </row>
    <row r="217" spans="2:4" x14ac:dyDescent="0.25">
      <c r="B217" t="s">
        <v>637</v>
      </c>
      <c r="C217" t="s">
        <v>638</v>
      </c>
      <c r="D217" t="s">
        <v>639</v>
      </c>
    </row>
    <row r="218" spans="2:4" x14ac:dyDescent="0.25">
      <c r="B218" s="3" t="s">
        <v>637</v>
      </c>
      <c r="C218" s="3" t="s">
        <v>638</v>
      </c>
      <c r="D218" t="s">
        <v>640</v>
      </c>
    </row>
    <row r="219" spans="2:4" x14ac:dyDescent="0.25">
      <c r="B219" s="3" t="s">
        <v>637</v>
      </c>
      <c r="C219" s="3" t="s">
        <v>638</v>
      </c>
      <c r="D219" t="s">
        <v>638</v>
      </c>
    </row>
    <row r="220" spans="2:4" x14ac:dyDescent="0.25">
      <c r="B220" s="3" t="s">
        <v>637</v>
      </c>
      <c r="C220" s="3" t="s">
        <v>638</v>
      </c>
      <c r="D220" t="s">
        <v>641</v>
      </c>
    </row>
    <row r="221" spans="2:4" x14ac:dyDescent="0.25">
      <c r="B221" s="3" t="s">
        <v>637</v>
      </c>
      <c r="C221" s="3" t="s">
        <v>638</v>
      </c>
      <c r="D221" t="s">
        <v>642</v>
      </c>
    </row>
    <row r="222" spans="2:4" x14ac:dyDescent="0.25">
      <c r="B222" s="3" t="s">
        <v>637</v>
      </c>
      <c r="C222" s="3" t="s">
        <v>638</v>
      </c>
      <c r="D222" t="s">
        <v>643</v>
      </c>
    </row>
    <row r="223" spans="2:4" x14ac:dyDescent="0.25">
      <c r="B223" s="3" t="s">
        <v>637</v>
      </c>
      <c r="C223" s="3" t="s">
        <v>638</v>
      </c>
      <c r="D223" t="s">
        <v>644</v>
      </c>
    </row>
    <row r="224" spans="2:4" x14ac:dyDescent="0.25">
      <c r="B224" s="3" t="s">
        <v>637</v>
      </c>
      <c r="C224" s="3" t="s">
        <v>638</v>
      </c>
      <c r="D224" t="s">
        <v>645</v>
      </c>
    </row>
    <row r="225" spans="2:4" x14ac:dyDescent="0.25">
      <c r="B225" s="3" t="s">
        <v>637</v>
      </c>
      <c r="C225" s="3" t="s">
        <v>638</v>
      </c>
      <c r="D225" t="s">
        <v>646</v>
      </c>
    </row>
    <row r="226" spans="2:4" x14ac:dyDescent="0.25">
      <c r="B226" s="3" t="s">
        <v>637</v>
      </c>
      <c r="C226" s="3" t="s">
        <v>638</v>
      </c>
      <c r="D226" t="s">
        <v>647</v>
      </c>
    </row>
    <row r="227" spans="2:4" x14ac:dyDescent="0.25">
      <c r="B227" s="3" t="s">
        <v>637</v>
      </c>
      <c r="C227" s="3" t="s">
        <v>638</v>
      </c>
      <c r="D227" t="s">
        <v>648</v>
      </c>
    </row>
    <row r="228" spans="2:4" x14ac:dyDescent="0.25">
      <c r="B228" s="3" t="s">
        <v>637</v>
      </c>
      <c r="C228" s="3" t="s">
        <v>638</v>
      </c>
      <c r="D228" t="s">
        <v>649</v>
      </c>
    </row>
    <row r="229" spans="2:4" x14ac:dyDescent="0.25">
      <c r="B229" s="3" t="s">
        <v>637</v>
      </c>
      <c r="C229" s="3" t="s">
        <v>638</v>
      </c>
      <c r="D229" t="s">
        <v>650</v>
      </c>
    </row>
    <row r="230" spans="2:4" x14ac:dyDescent="0.25">
      <c r="B230" s="3" t="s">
        <v>637</v>
      </c>
      <c r="C230" s="3" t="s">
        <v>638</v>
      </c>
      <c r="D230" t="s">
        <v>651</v>
      </c>
    </row>
    <row r="231" spans="2:4" x14ac:dyDescent="0.25">
      <c r="B231" s="3" t="s">
        <v>637</v>
      </c>
      <c r="C231" s="3" t="s">
        <v>638</v>
      </c>
      <c r="D231" t="s">
        <v>652</v>
      </c>
    </row>
    <row r="232" spans="2:4" x14ac:dyDescent="0.25">
      <c r="B232" s="3" t="s">
        <v>637</v>
      </c>
      <c r="C232" s="3" t="s">
        <v>638</v>
      </c>
      <c r="D232" t="s">
        <v>653</v>
      </c>
    </row>
    <row r="233" spans="2:4" x14ac:dyDescent="0.25">
      <c r="B233" s="3" t="s">
        <v>637</v>
      </c>
      <c r="C233" t="s">
        <v>654</v>
      </c>
      <c r="D233" t="s">
        <v>655</v>
      </c>
    </row>
    <row r="234" spans="2:4" x14ac:dyDescent="0.25">
      <c r="B234" s="3" t="s">
        <v>637</v>
      </c>
      <c r="C234" s="3" t="s">
        <v>654</v>
      </c>
      <c r="D234" t="s">
        <v>656</v>
      </c>
    </row>
    <row r="235" spans="2:4" x14ac:dyDescent="0.25">
      <c r="B235" s="3" t="s">
        <v>637</v>
      </c>
      <c r="C235" s="3" t="s">
        <v>654</v>
      </c>
      <c r="D235" t="s">
        <v>657</v>
      </c>
    </row>
    <row r="236" spans="2:4" x14ac:dyDescent="0.25">
      <c r="B236" s="3" t="s">
        <v>637</v>
      </c>
      <c r="C236" s="3" t="s">
        <v>654</v>
      </c>
      <c r="D236" t="s">
        <v>658</v>
      </c>
    </row>
    <row r="237" spans="2:4" x14ac:dyDescent="0.25">
      <c r="B237" s="3" t="s">
        <v>637</v>
      </c>
      <c r="C237" s="3" t="s">
        <v>654</v>
      </c>
      <c r="D237" t="s">
        <v>654</v>
      </c>
    </row>
    <row r="238" spans="2:4" x14ac:dyDescent="0.25">
      <c r="B238" s="3" t="s">
        <v>637</v>
      </c>
      <c r="C238" s="3" t="s">
        <v>654</v>
      </c>
      <c r="D238" t="s">
        <v>659</v>
      </c>
    </row>
    <row r="239" spans="2:4" x14ac:dyDescent="0.25">
      <c r="B239" s="3" t="s">
        <v>637</v>
      </c>
      <c r="C239" s="3" t="s">
        <v>654</v>
      </c>
      <c r="D239" t="s">
        <v>660</v>
      </c>
    </row>
    <row r="240" spans="2:4" x14ac:dyDescent="0.25">
      <c r="B240" s="3" t="s">
        <v>637</v>
      </c>
      <c r="C240" s="3" t="s">
        <v>654</v>
      </c>
      <c r="D240" t="s">
        <v>661</v>
      </c>
    </row>
    <row r="241" spans="2:4" x14ac:dyDescent="0.25">
      <c r="B241" s="3" t="s">
        <v>637</v>
      </c>
      <c r="C241" s="3" t="s">
        <v>654</v>
      </c>
      <c r="D241" t="s">
        <v>662</v>
      </c>
    </row>
    <row r="242" spans="2:4" x14ac:dyDescent="0.25">
      <c r="B242" t="s">
        <v>663</v>
      </c>
      <c r="C242" t="s">
        <v>664</v>
      </c>
      <c r="D242" t="s">
        <v>664</v>
      </c>
    </row>
    <row r="243" spans="2:4" x14ac:dyDescent="0.25">
      <c r="B243" s="3" t="s">
        <v>663</v>
      </c>
      <c r="C243" s="3" t="s">
        <v>664</v>
      </c>
      <c r="D243" t="s">
        <v>665</v>
      </c>
    </row>
    <row r="244" spans="2:4" x14ac:dyDescent="0.25">
      <c r="B244" s="3" t="s">
        <v>663</v>
      </c>
      <c r="C244" s="3" t="s">
        <v>664</v>
      </c>
      <c r="D244" t="s">
        <v>666</v>
      </c>
    </row>
    <row r="245" spans="2:4" x14ac:dyDescent="0.25">
      <c r="B245" s="3" t="s">
        <v>663</v>
      </c>
      <c r="C245" s="3" t="s">
        <v>664</v>
      </c>
      <c r="D245" t="s">
        <v>667</v>
      </c>
    </row>
    <row r="246" spans="2:4" x14ac:dyDescent="0.25">
      <c r="B246" s="3" t="s">
        <v>663</v>
      </c>
      <c r="C246" s="3" t="s">
        <v>664</v>
      </c>
      <c r="D246" t="s">
        <v>668</v>
      </c>
    </row>
    <row r="247" spans="2:4" x14ac:dyDescent="0.25">
      <c r="B247" s="3" t="s">
        <v>663</v>
      </c>
      <c r="C247" t="s">
        <v>669</v>
      </c>
      <c r="D247" t="s">
        <v>670</v>
      </c>
    </row>
    <row r="248" spans="2:4" x14ac:dyDescent="0.25">
      <c r="B248" s="3" t="s">
        <v>663</v>
      </c>
      <c r="C248" s="3" t="s">
        <v>669</v>
      </c>
      <c r="D248" t="s">
        <v>671</v>
      </c>
    </row>
    <row r="249" spans="2:4" x14ac:dyDescent="0.25">
      <c r="B249" s="3" t="s">
        <v>663</v>
      </c>
      <c r="C249" s="3" t="s">
        <v>669</v>
      </c>
      <c r="D249" t="s">
        <v>672</v>
      </c>
    </row>
    <row r="250" spans="2:4" x14ac:dyDescent="0.25">
      <c r="B250" s="3" t="s">
        <v>663</v>
      </c>
      <c r="C250" s="3" t="s">
        <v>669</v>
      </c>
      <c r="D250" t="s">
        <v>669</v>
      </c>
    </row>
    <row r="251" spans="2:4" x14ac:dyDescent="0.25">
      <c r="B251" s="3" t="s">
        <v>663</v>
      </c>
      <c r="C251" s="3" t="s">
        <v>669</v>
      </c>
      <c r="D251" t="s">
        <v>673</v>
      </c>
    </row>
    <row r="252" spans="2:4" x14ac:dyDescent="0.25">
      <c r="B252" s="3" t="s">
        <v>663</v>
      </c>
      <c r="C252" s="3" t="s">
        <v>669</v>
      </c>
      <c r="D252" t="s">
        <v>674</v>
      </c>
    </row>
    <row r="253" spans="2:4" x14ac:dyDescent="0.25">
      <c r="B253" s="3" t="s">
        <v>663</v>
      </c>
      <c r="C253" s="3" t="s">
        <v>669</v>
      </c>
      <c r="D253" t="s">
        <v>675</v>
      </c>
    </row>
    <row r="254" spans="2:4" x14ac:dyDescent="0.25">
      <c r="B254" s="3" t="s">
        <v>663</v>
      </c>
      <c r="C254" t="s">
        <v>676</v>
      </c>
      <c r="D254" t="s">
        <v>677</v>
      </c>
    </row>
    <row r="255" spans="2:4" x14ac:dyDescent="0.25">
      <c r="B255" s="3" t="s">
        <v>663</v>
      </c>
      <c r="C255" s="3" t="s">
        <v>676</v>
      </c>
      <c r="D255" t="s">
        <v>678</v>
      </c>
    </row>
    <row r="256" spans="2:4" x14ac:dyDescent="0.25">
      <c r="B256" s="3" t="s">
        <v>663</v>
      </c>
      <c r="C256" s="3" t="s">
        <v>676</v>
      </c>
      <c r="D256" t="s">
        <v>679</v>
      </c>
    </row>
    <row r="257" spans="2:4" x14ac:dyDescent="0.25">
      <c r="B257" s="3" t="s">
        <v>663</v>
      </c>
      <c r="C257" s="3" t="s">
        <v>676</v>
      </c>
      <c r="D257" t="s">
        <v>665</v>
      </c>
    </row>
    <row r="258" spans="2:4" x14ac:dyDescent="0.25">
      <c r="B258" s="3" t="s">
        <v>663</v>
      </c>
      <c r="C258" s="3" t="s">
        <v>676</v>
      </c>
      <c r="D258" t="s">
        <v>680</v>
      </c>
    </row>
    <row r="259" spans="2:4" x14ac:dyDescent="0.25">
      <c r="B259" s="3" t="s">
        <v>663</v>
      </c>
      <c r="C259" s="3" t="s">
        <v>676</v>
      </c>
      <c r="D259" t="s">
        <v>681</v>
      </c>
    </row>
    <row r="260" spans="2:4" x14ac:dyDescent="0.25">
      <c r="B260" s="3" t="s">
        <v>663</v>
      </c>
      <c r="C260" s="3" t="s">
        <v>676</v>
      </c>
      <c r="D260" t="s">
        <v>682</v>
      </c>
    </row>
    <row r="261" spans="2:4" x14ac:dyDescent="0.25">
      <c r="B261" s="3" t="s">
        <v>663</v>
      </c>
      <c r="C261" s="3" t="s">
        <v>676</v>
      </c>
      <c r="D261" t="s">
        <v>683</v>
      </c>
    </row>
    <row r="262" spans="2:4" x14ac:dyDescent="0.25">
      <c r="B262" s="3" t="s">
        <v>663</v>
      </c>
      <c r="C262" s="3" t="s">
        <v>676</v>
      </c>
      <c r="D262" t="s">
        <v>676</v>
      </c>
    </row>
    <row r="263" spans="2:4" x14ac:dyDescent="0.25">
      <c r="B263" s="3" t="s">
        <v>663</v>
      </c>
      <c r="C263" t="s">
        <v>684</v>
      </c>
      <c r="D263" t="s">
        <v>685</v>
      </c>
    </row>
    <row r="264" spans="2:4" x14ac:dyDescent="0.25">
      <c r="B264" s="3" t="s">
        <v>663</v>
      </c>
      <c r="C264" s="3" t="s">
        <v>684</v>
      </c>
      <c r="D264" t="s">
        <v>686</v>
      </c>
    </row>
    <row r="265" spans="2:4" x14ac:dyDescent="0.25">
      <c r="B265" s="3" t="s">
        <v>663</v>
      </c>
      <c r="C265" s="3" t="s">
        <v>684</v>
      </c>
      <c r="D265" t="s">
        <v>687</v>
      </c>
    </row>
    <row r="266" spans="2:4" x14ac:dyDescent="0.25">
      <c r="B266" s="3" t="s">
        <v>663</v>
      </c>
      <c r="C266" s="3" t="s">
        <v>684</v>
      </c>
      <c r="D266" t="s">
        <v>688</v>
      </c>
    </row>
    <row r="267" spans="2:4" x14ac:dyDescent="0.25">
      <c r="B267" s="3" t="s">
        <v>663</v>
      </c>
      <c r="C267" s="3" t="s">
        <v>684</v>
      </c>
      <c r="D267" t="s">
        <v>575</v>
      </c>
    </row>
    <row r="268" spans="2:4" x14ac:dyDescent="0.25">
      <c r="B268" s="3" t="s">
        <v>663</v>
      </c>
      <c r="C268" s="3" t="s">
        <v>684</v>
      </c>
      <c r="D268" t="s">
        <v>689</v>
      </c>
    </row>
    <row r="269" spans="2:4" x14ac:dyDescent="0.25">
      <c r="B269" s="3" t="s">
        <v>663</v>
      </c>
      <c r="C269" s="3" t="s">
        <v>684</v>
      </c>
      <c r="D269" t="s">
        <v>690</v>
      </c>
    </row>
    <row r="270" spans="2:4" x14ac:dyDescent="0.25">
      <c r="B270" s="3" t="s">
        <v>663</v>
      </c>
      <c r="C270" s="3" t="s">
        <v>684</v>
      </c>
      <c r="D270" t="s">
        <v>684</v>
      </c>
    </row>
    <row r="271" spans="2:4" x14ac:dyDescent="0.25">
      <c r="B271" s="3" t="s">
        <v>663</v>
      </c>
      <c r="C271" t="s">
        <v>691</v>
      </c>
      <c r="D271" t="s">
        <v>564</v>
      </c>
    </row>
    <row r="272" spans="2:4" x14ac:dyDescent="0.25">
      <c r="B272" s="3" t="s">
        <v>663</v>
      </c>
      <c r="C272" s="3" t="s">
        <v>691</v>
      </c>
      <c r="D272" t="s">
        <v>692</v>
      </c>
    </row>
    <row r="273" spans="2:4" x14ac:dyDescent="0.25">
      <c r="B273" s="3" t="s">
        <v>663</v>
      </c>
      <c r="C273" s="3" t="s">
        <v>691</v>
      </c>
      <c r="D273" t="s">
        <v>693</v>
      </c>
    </row>
    <row r="274" spans="2:4" x14ac:dyDescent="0.25">
      <c r="B274" s="3" t="s">
        <v>663</v>
      </c>
      <c r="C274" s="3" t="s">
        <v>691</v>
      </c>
      <c r="D274" t="s">
        <v>694</v>
      </c>
    </row>
    <row r="275" spans="2:4" x14ac:dyDescent="0.25">
      <c r="B275" s="3" t="s">
        <v>663</v>
      </c>
      <c r="C275" s="3" t="s">
        <v>691</v>
      </c>
      <c r="D275" t="s">
        <v>691</v>
      </c>
    </row>
    <row r="276" spans="2:4" x14ac:dyDescent="0.25">
      <c r="B276" s="3" t="s">
        <v>663</v>
      </c>
      <c r="C276" s="3" t="s">
        <v>691</v>
      </c>
      <c r="D276" t="s">
        <v>695</v>
      </c>
    </row>
    <row r="277" spans="2:4" x14ac:dyDescent="0.25">
      <c r="B277" s="3" t="s">
        <v>663</v>
      </c>
      <c r="C277" s="3" t="s">
        <v>691</v>
      </c>
      <c r="D277" t="s">
        <v>696</v>
      </c>
    </row>
    <row r="278" spans="2:4" x14ac:dyDescent="0.25">
      <c r="B278" s="3" t="s">
        <v>663</v>
      </c>
      <c r="C278" t="s">
        <v>697</v>
      </c>
      <c r="D278" t="s">
        <v>698</v>
      </c>
    </row>
    <row r="279" spans="2:4" x14ac:dyDescent="0.25">
      <c r="B279" s="3" t="s">
        <v>663</v>
      </c>
      <c r="C279" s="3" t="s">
        <v>697</v>
      </c>
      <c r="D279" t="s">
        <v>699</v>
      </c>
    </row>
    <row r="280" spans="2:4" x14ac:dyDescent="0.25">
      <c r="B280" s="3" t="s">
        <v>663</v>
      </c>
      <c r="C280" s="3" t="s">
        <v>697</v>
      </c>
      <c r="D280" t="s">
        <v>700</v>
      </c>
    </row>
    <row r="281" spans="2:4" x14ac:dyDescent="0.25">
      <c r="B281" s="3" t="s">
        <v>663</v>
      </c>
      <c r="C281" s="3" t="s">
        <v>697</v>
      </c>
      <c r="D281" t="s">
        <v>701</v>
      </c>
    </row>
    <row r="282" spans="2:4" x14ac:dyDescent="0.25">
      <c r="B282" s="3" t="s">
        <v>663</v>
      </c>
      <c r="C282" s="3" t="s">
        <v>697</v>
      </c>
      <c r="D282" t="s">
        <v>702</v>
      </c>
    </row>
    <row r="283" spans="2:4" x14ac:dyDescent="0.25">
      <c r="B283" s="3" t="s">
        <v>663</v>
      </c>
      <c r="C283" s="3" t="s">
        <v>697</v>
      </c>
      <c r="D283" t="s">
        <v>697</v>
      </c>
    </row>
    <row r="284" spans="2:4" x14ac:dyDescent="0.25">
      <c r="B284" s="3" t="s">
        <v>663</v>
      </c>
      <c r="C284" s="3" t="s">
        <v>697</v>
      </c>
      <c r="D284" t="s">
        <v>703</v>
      </c>
    </row>
    <row r="285" spans="2:4" x14ac:dyDescent="0.25">
      <c r="B285" s="3" t="s">
        <v>663</v>
      </c>
      <c r="C285" s="3" t="s">
        <v>697</v>
      </c>
      <c r="D285" t="s">
        <v>704</v>
      </c>
    </row>
    <row r="286" spans="2:4" x14ac:dyDescent="0.25">
      <c r="B286" s="3" t="s">
        <v>663</v>
      </c>
      <c r="C286" t="s">
        <v>709</v>
      </c>
      <c r="D286" t="s">
        <v>705</v>
      </c>
    </row>
    <row r="287" spans="2:4" x14ac:dyDescent="0.25">
      <c r="B287" s="3" t="s">
        <v>663</v>
      </c>
      <c r="C287" s="3" t="s">
        <v>709</v>
      </c>
      <c r="D287" t="s">
        <v>706</v>
      </c>
    </row>
    <row r="288" spans="2:4" x14ac:dyDescent="0.25">
      <c r="B288" s="3" t="s">
        <v>663</v>
      </c>
      <c r="C288" s="3" t="s">
        <v>709</v>
      </c>
      <c r="D288" t="s">
        <v>707</v>
      </c>
    </row>
    <row r="289" spans="2:4" x14ac:dyDescent="0.25">
      <c r="B289" s="3" t="s">
        <v>663</v>
      </c>
      <c r="C289" s="3" t="s">
        <v>709</v>
      </c>
      <c r="D289" t="s">
        <v>708</v>
      </c>
    </row>
    <row r="290" spans="2:4" x14ac:dyDescent="0.25">
      <c r="B290" s="3" t="s">
        <v>663</v>
      </c>
      <c r="C290" s="3" t="s">
        <v>709</v>
      </c>
      <c r="D290" t="s">
        <v>709</v>
      </c>
    </row>
    <row r="291" spans="2:4" x14ac:dyDescent="0.25">
      <c r="B291" t="s">
        <v>710</v>
      </c>
      <c r="C291" t="s">
        <v>714</v>
      </c>
      <c r="D291" t="s">
        <v>711</v>
      </c>
    </row>
    <row r="292" spans="2:4" x14ac:dyDescent="0.25">
      <c r="B292" s="3" t="s">
        <v>710</v>
      </c>
      <c r="C292" s="3" t="s">
        <v>714</v>
      </c>
      <c r="D292" t="s">
        <v>712</v>
      </c>
    </row>
    <row r="293" spans="2:4" x14ac:dyDescent="0.25">
      <c r="B293" s="3" t="s">
        <v>710</v>
      </c>
      <c r="C293" s="3" t="s">
        <v>714</v>
      </c>
      <c r="D293" t="s">
        <v>713</v>
      </c>
    </row>
    <row r="294" spans="2:4" x14ac:dyDescent="0.25">
      <c r="B294" s="3" t="s">
        <v>710</v>
      </c>
      <c r="C294" s="3" t="s">
        <v>714</v>
      </c>
      <c r="D294" t="s">
        <v>714</v>
      </c>
    </row>
    <row r="295" spans="2:4" x14ac:dyDescent="0.25">
      <c r="B295" s="3" t="s">
        <v>710</v>
      </c>
      <c r="C295" s="3" t="s">
        <v>714</v>
      </c>
      <c r="D295" t="s">
        <v>715</v>
      </c>
    </row>
    <row r="296" spans="2:4" x14ac:dyDescent="0.25">
      <c r="B296" s="3" t="s">
        <v>710</v>
      </c>
      <c r="C296" s="3" t="s">
        <v>714</v>
      </c>
      <c r="D296" t="s">
        <v>716</v>
      </c>
    </row>
    <row r="297" spans="2:4" x14ac:dyDescent="0.25">
      <c r="B297" s="3" t="s">
        <v>710</v>
      </c>
      <c r="C297" s="3" t="s">
        <v>714</v>
      </c>
      <c r="D297" t="s">
        <v>717</v>
      </c>
    </row>
    <row r="298" spans="2:4" x14ac:dyDescent="0.25">
      <c r="B298" s="3" t="s">
        <v>710</v>
      </c>
      <c r="C298" s="3" t="s">
        <v>714</v>
      </c>
      <c r="D298" t="s">
        <v>718</v>
      </c>
    </row>
    <row r="299" spans="2:4" x14ac:dyDescent="0.25">
      <c r="B299" s="3" t="s">
        <v>710</v>
      </c>
      <c r="C299" s="3" t="s">
        <v>714</v>
      </c>
      <c r="D299" t="s">
        <v>719</v>
      </c>
    </row>
    <row r="300" spans="2:4" x14ac:dyDescent="0.25">
      <c r="B300" s="3" t="s">
        <v>710</v>
      </c>
      <c r="C300" s="3" t="s">
        <v>714</v>
      </c>
      <c r="D300" t="s">
        <v>720</v>
      </c>
    </row>
    <row r="301" spans="2:4" x14ac:dyDescent="0.25">
      <c r="B301" s="3" t="s">
        <v>710</v>
      </c>
      <c r="C301" t="s">
        <v>442</v>
      </c>
      <c r="D301" t="s">
        <v>721</v>
      </c>
    </row>
    <row r="302" spans="2:4" x14ac:dyDescent="0.25">
      <c r="B302" s="3" t="s">
        <v>710</v>
      </c>
      <c r="C302" s="3" t="s">
        <v>442</v>
      </c>
      <c r="D302" t="s">
        <v>722</v>
      </c>
    </row>
    <row r="303" spans="2:4" x14ac:dyDescent="0.25">
      <c r="B303" s="3" t="s">
        <v>710</v>
      </c>
      <c r="C303" s="3" t="s">
        <v>442</v>
      </c>
      <c r="D303" t="s">
        <v>723</v>
      </c>
    </row>
    <row r="304" spans="2:4" x14ac:dyDescent="0.25">
      <c r="B304" s="3" t="s">
        <v>710</v>
      </c>
      <c r="C304" s="3" t="s">
        <v>442</v>
      </c>
      <c r="D304" t="s">
        <v>724</v>
      </c>
    </row>
    <row r="305" spans="2:4" x14ac:dyDescent="0.25">
      <c r="B305" s="3" t="s">
        <v>710</v>
      </c>
      <c r="C305" s="3" t="s">
        <v>442</v>
      </c>
      <c r="D305" t="s">
        <v>725</v>
      </c>
    </row>
    <row r="306" spans="2:4" x14ac:dyDescent="0.25">
      <c r="B306" s="3" t="s">
        <v>710</v>
      </c>
      <c r="C306" s="3" t="s">
        <v>442</v>
      </c>
      <c r="D306" t="s">
        <v>726</v>
      </c>
    </row>
    <row r="307" spans="2:4" x14ac:dyDescent="0.25">
      <c r="B307" s="3" t="s">
        <v>710</v>
      </c>
      <c r="C307" s="3" t="s">
        <v>442</v>
      </c>
      <c r="D307" t="s">
        <v>699</v>
      </c>
    </row>
    <row r="308" spans="2:4" x14ac:dyDescent="0.25">
      <c r="B308" s="3" t="s">
        <v>710</v>
      </c>
      <c r="C308" s="3" t="s">
        <v>442</v>
      </c>
      <c r="D308" t="s">
        <v>727</v>
      </c>
    </row>
    <row r="309" spans="2:4" x14ac:dyDescent="0.25">
      <c r="B309" s="3" t="s">
        <v>710</v>
      </c>
      <c r="C309" s="3" t="s">
        <v>442</v>
      </c>
      <c r="D309" t="s">
        <v>728</v>
      </c>
    </row>
    <row r="310" spans="2:4" x14ac:dyDescent="0.25">
      <c r="B310" s="3" t="s">
        <v>710</v>
      </c>
      <c r="C310" s="3" t="s">
        <v>442</v>
      </c>
      <c r="D310" t="s">
        <v>729</v>
      </c>
    </row>
    <row r="311" spans="2:4" x14ac:dyDescent="0.25">
      <c r="B311" s="3" t="s">
        <v>710</v>
      </c>
      <c r="C311" s="3" t="s">
        <v>442</v>
      </c>
      <c r="D311" t="s">
        <v>644</v>
      </c>
    </row>
    <row r="312" spans="2:4" x14ac:dyDescent="0.25">
      <c r="B312" s="3" t="s">
        <v>710</v>
      </c>
      <c r="C312" s="3" t="s">
        <v>442</v>
      </c>
      <c r="D312" t="s">
        <v>730</v>
      </c>
    </row>
    <row r="313" spans="2:4" x14ac:dyDescent="0.25">
      <c r="B313" s="3" t="s">
        <v>710</v>
      </c>
      <c r="C313" s="3" t="s">
        <v>442</v>
      </c>
      <c r="D313" t="s">
        <v>731</v>
      </c>
    </row>
    <row r="314" spans="2:4" x14ac:dyDescent="0.25">
      <c r="B314" s="3" t="s">
        <v>710</v>
      </c>
      <c r="C314" s="3" t="s">
        <v>442</v>
      </c>
      <c r="D314" t="s">
        <v>732</v>
      </c>
    </row>
    <row r="315" spans="2:4" x14ac:dyDescent="0.25">
      <c r="B315" s="3" t="s">
        <v>710</v>
      </c>
      <c r="C315" s="3" t="s">
        <v>442</v>
      </c>
      <c r="D315" t="s">
        <v>733</v>
      </c>
    </row>
    <row r="316" spans="2:4" x14ac:dyDescent="0.25">
      <c r="B316" s="3" t="s">
        <v>710</v>
      </c>
      <c r="C316" s="3" t="s">
        <v>442</v>
      </c>
      <c r="D316" t="s">
        <v>494</v>
      </c>
    </row>
    <row r="317" spans="2:4" x14ac:dyDescent="0.25">
      <c r="B317" s="3" t="s">
        <v>710</v>
      </c>
      <c r="C317" s="3" t="s">
        <v>442</v>
      </c>
      <c r="D317" t="s">
        <v>734</v>
      </c>
    </row>
    <row r="318" spans="2:4" x14ac:dyDescent="0.25">
      <c r="B318" s="3" t="s">
        <v>710</v>
      </c>
      <c r="C318" s="3" t="s">
        <v>442</v>
      </c>
      <c r="D318" t="s">
        <v>735</v>
      </c>
    </row>
    <row r="319" spans="2:4" x14ac:dyDescent="0.25">
      <c r="B319" s="3" t="s">
        <v>710</v>
      </c>
      <c r="C319" s="3" t="s">
        <v>442</v>
      </c>
      <c r="D319" t="s">
        <v>736</v>
      </c>
    </row>
    <row r="320" spans="2:4" x14ac:dyDescent="0.25">
      <c r="B320" s="3" t="s">
        <v>710</v>
      </c>
      <c r="C320" s="3" t="s">
        <v>442</v>
      </c>
      <c r="D320" t="s">
        <v>737</v>
      </c>
    </row>
    <row r="321" spans="2:4" x14ac:dyDescent="0.25">
      <c r="B321" s="3" t="s">
        <v>710</v>
      </c>
      <c r="C321" s="3" t="s">
        <v>442</v>
      </c>
      <c r="D321" t="s">
        <v>442</v>
      </c>
    </row>
    <row r="322" spans="2:4" x14ac:dyDescent="0.25">
      <c r="B322" s="3" t="s">
        <v>710</v>
      </c>
      <c r="C322" s="3" t="s">
        <v>442</v>
      </c>
      <c r="D322" t="s">
        <v>504</v>
      </c>
    </row>
    <row r="323" spans="2:4" x14ac:dyDescent="0.25">
      <c r="B323" s="3" t="s">
        <v>710</v>
      </c>
      <c r="C323" s="3" t="s">
        <v>442</v>
      </c>
      <c r="D323" t="s">
        <v>738</v>
      </c>
    </row>
    <row r="324" spans="2:4" x14ac:dyDescent="0.25">
      <c r="B324" s="3" t="s">
        <v>710</v>
      </c>
      <c r="C324" s="3" t="s">
        <v>442</v>
      </c>
      <c r="D324" t="s">
        <v>739</v>
      </c>
    </row>
    <row r="325" spans="2:4" x14ac:dyDescent="0.25">
      <c r="B325" s="3" t="s">
        <v>710</v>
      </c>
      <c r="C325" t="s">
        <v>710</v>
      </c>
      <c r="D325" t="s">
        <v>740</v>
      </c>
    </row>
    <row r="326" spans="2:4" x14ac:dyDescent="0.25">
      <c r="B326" s="3" t="s">
        <v>710</v>
      </c>
      <c r="C326" s="3" t="s">
        <v>710</v>
      </c>
      <c r="D326" t="s">
        <v>622</v>
      </c>
    </row>
    <row r="327" spans="2:4" x14ac:dyDescent="0.25">
      <c r="B327" s="3" t="s">
        <v>710</v>
      </c>
      <c r="C327" s="3" t="s">
        <v>710</v>
      </c>
      <c r="D327" t="s">
        <v>741</v>
      </c>
    </row>
    <row r="328" spans="2:4" x14ac:dyDescent="0.25">
      <c r="B328" s="3" t="s">
        <v>710</v>
      </c>
      <c r="C328" s="3" t="s">
        <v>710</v>
      </c>
      <c r="D328" t="s">
        <v>742</v>
      </c>
    </row>
    <row r="329" spans="2:4" x14ac:dyDescent="0.25">
      <c r="B329" s="3" t="s">
        <v>710</v>
      </c>
      <c r="C329" s="3" t="s">
        <v>710</v>
      </c>
      <c r="D329" t="s">
        <v>743</v>
      </c>
    </row>
    <row r="330" spans="2:4" x14ac:dyDescent="0.25">
      <c r="B330" s="3" t="s">
        <v>710</v>
      </c>
      <c r="C330" s="3" t="s">
        <v>710</v>
      </c>
      <c r="D330" t="s">
        <v>744</v>
      </c>
    </row>
    <row r="331" spans="2:4" x14ac:dyDescent="0.25">
      <c r="B331" s="3" t="s">
        <v>710</v>
      </c>
      <c r="C331" s="3" t="s">
        <v>710</v>
      </c>
      <c r="D331" t="s">
        <v>745</v>
      </c>
    </row>
    <row r="332" spans="2:4" x14ac:dyDescent="0.25">
      <c r="B332" s="3" t="s">
        <v>710</v>
      </c>
      <c r="C332" s="3" t="s">
        <v>710</v>
      </c>
      <c r="D332" t="s">
        <v>746</v>
      </c>
    </row>
    <row r="333" spans="2:4" x14ac:dyDescent="0.25">
      <c r="B333" s="3" t="s">
        <v>710</v>
      </c>
      <c r="C333" s="3" t="s">
        <v>710</v>
      </c>
      <c r="D333" t="s">
        <v>747</v>
      </c>
    </row>
    <row r="334" spans="2:4" x14ac:dyDescent="0.25">
      <c r="B334" s="3" t="s">
        <v>710</v>
      </c>
      <c r="C334" s="3" t="s">
        <v>710</v>
      </c>
      <c r="D334" t="s">
        <v>748</v>
      </c>
    </row>
    <row r="335" spans="2:4" x14ac:dyDescent="0.25">
      <c r="B335" s="3" t="s">
        <v>710</v>
      </c>
      <c r="C335" s="3" t="s">
        <v>710</v>
      </c>
      <c r="D335" t="s">
        <v>704</v>
      </c>
    </row>
    <row r="336" spans="2:4" x14ac:dyDescent="0.25">
      <c r="B336" s="3" t="s">
        <v>710</v>
      </c>
      <c r="C336" s="3" t="s">
        <v>710</v>
      </c>
      <c r="D336" t="s">
        <v>749</v>
      </c>
    </row>
    <row r="337" spans="2:4" x14ac:dyDescent="0.25">
      <c r="B337" s="3" t="s">
        <v>710</v>
      </c>
      <c r="C337" s="3" t="s">
        <v>710</v>
      </c>
      <c r="D337" t="s">
        <v>750</v>
      </c>
    </row>
    <row r="338" spans="2:4" x14ac:dyDescent="0.25">
      <c r="B338" s="3" t="s">
        <v>710</v>
      </c>
      <c r="C338" s="3" t="s">
        <v>710</v>
      </c>
      <c r="D338" t="s">
        <v>751</v>
      </c>
    </row>
    <row r="339" spans="2:4" x14ac:dyDescent="0.25">
      <c r="B339" s="3" t="s">
        <v>710</v>
      </c>
      <c r="C339" s="3" t="s">
        <v>710</v>
      </c>
      <c r="D339" t="s">
        <v>752</v>
      </c>
    </row>
    <row r="340" spans="2:4" x14ac:dyDescent="0.25">
      <c r="B340" s="3" t="s">
        <v>710</v>
      </c>
      <c r="C340" t="s">
        <v>753</v>
      </c>
      <c r="D340" t="s">
        <v>754</v>
      </c>
    </row>
    <row r="341" spans="2:4" x14ac:dyDescent="0.25">
      <c r="B341" s="3" t="s">
        <v>710</v>
      </c>
      <c r="C341" s="3" t="s">
        <v>753</v>
      </c>
      <c r="D341" t="s">
        <v>755</v>
      </c>
    </row>
    <row r="342" spans="2:4" x14ac:dyDescent="0.25">
      <c r="B342" s="3" t="s">
        <v>710</v>
      </c>
      <c r="C342" s="3" t="s">
        <v>753</v>
      </c>
      <c r="D342" t="s">
        <v>756</v>
      </c>
    </row>
    <row r="343" spans="2:4" x14ac:dyDescent="0.25">
      <c r="B343" s="3" t="s">
        <v>710</v>
      </c>
      <c r="C343" s="3" t="s">
        <v>753</v>
      </c>
      <c r="D343" t="s">
        <v>757</v>
      </c>
    </row>
    <row r="344" spans="2:4" x14ac:dyDescent="0.25">
      <c r="B344" s="3" t="s">
        <v>710</v>
      </c>
      <c r="C344" s="3" t="s">
        <v>753</v>
      </c>
      <c r="D344" t="s">
        <v>679</v>
      </c>
    </row>
    <row r="345" spans="2:4" x14ac:dyDescent="0.25">
      <c r="B345" s="3" t="s">
        <v>710</v>
      </c>
      <c r="C345" s="3" t="s">
        <v>753</v>
      </c>
      <c r="D345" t="s">
        <v>758</v>
      </c>
    </row>
    <row r="346" spans="2:4" x14ac:dyDescent="0.25">
      <c r="B346" s="3" t="s">
        <v>710</v>
      </c>
      <c r="C346" s="3" t="s">
        <v>753</v>
      </c>
      <c r="D346" t="s">
        <v>759</v>
      </c>
    </row>
    <row r="347" spans="2:4" x14ac:dyDescent="0.25">
      <c r="B347" s="3" t="s">
        <v>710</v>
      </c>
      <c r="C347" s="3" t="s">
        <v>753</v>
      </c>
      <c r="D347" t="s">
        <v>760</v>
      </c>
    </row>
    <row r="348" spans="2:4" x14ac:dyDescent="0.25">
      <c r="B348" s="3" t="s">
        <v>710</v>
      </c>
      <c r="C348" s="3" t="s">
        <v>753</v>
      </c>
      <c r="D348" t="s">
        <v>761</v>
      </c>
    </row>
    <row r="349" spans="2:4" x14ac:dyDescent="0.25">
      <c r="B349" s="3" t="s">
        <v>710</v>
      </c>
      <c r="C349" s="3" t="s">
        <v>753</v>
      </c>
      <c r="D349" t="s">
        <v>753</v>
      </c>
    </row>
    <row r="350" spans="2:4" x14ac:dyDescent="0.25">
      <c r="B350" s="3" t="s">
        <v>710</v>
      </c>
      <c r="C350" s="3" t="s">
        <v>753</v>
      </c>
      <c r="D350" t="s">
        <v>762</v>
      </c>
    </row>
    <row r="351" spans="2:4" x14ac:dyDescent="0.25">
      <c r="B351" s="3" t="s">
        <v>710</v>
      </c>
      <c r="C351" t="s">
        <v>763</v>
      </c>
      <c r="D351" t="s">
        <v>764</v>
      </c>
    </row>
    <row r="352" spans="2:4" x14ac:dyDescent="0.25">
      <c r="B352" s="3" t="s">
        <v>710</v>
      </c>
      <c r="C352" s="3" t="s">
        <v>763</v>
      </c>
      <c r="D352" t="s">
        <v>765</v>
      </c>
    </row>
    <row r="353" spans="2:4" x14ac:dyDescent="0.25">
      <c r="B353" s="3" t="s">
        <v>710</v>
      </c>
      <c r="C353" s="3" t="s">
        <v>763</v>
      </c>
      <c r="D353" t="s">
        <v>766</v>
      </c>
    </row>
    <row r="354" spans="2:4" x14ac:dyDescent="0.25">
      <c r="B354" s="3" t="s">
        <v>710</v>
      </c>
      <c r="C354" s="3" t="s">
        <v>763</v>
      </c>
      <c r="D354" t="s">
        <v>763</v>
      </c>
    </row>
    <row r="355" spans="2:4" x14ac:dyDescent="0.25">
      <c r="B355" s="3" t="s">
        <v>710</v>
      </c>
      <c r="C355" s="3" t="s">
        <v>763</v>
      </c>
      <c r="D355" t="s">
        <v>767</v>
      </c>
    </row>
    <row r="356" spans="2:4" x14ac:dyDescent="0.25">
      <c r="B356" s="3" t="s">
        <v>710</v>
      </c>
      <c r="C356" t="s">
        <v>561</v>
      </c>
      <c r="D356" t="s">
        <v>768</v>
      </c>
    </row>
    <row r="357" spans="2:4" x14ac:dyDescent="0.25">
      <c r="B357" s="3" t="s">
        <v>710</v>
      </c>
      <c r="C357" s="3" t="s">
        <v>561</v>
      </c>
      <c r="D357" t="s">
        <v>769</v>
      </c>
    </row>
    <row r="358" spans="2:4" x14ac:dyDescent="0.25">
      <c r="B358" s="3" t="s">
        <v>710</v>
      </c>
      <c r="C358" s="3" t="s">
        <v>561</v>
      </c>
      <c r="D358" t="s">
        <v>485</v>
      </c>
    </row>
    <row r="359" spans="2:4" x14ac:dyDescent="0.25">
      <c r="B359" s="3" t="s">
        <v>710</v>
      </c>
      <c r="C359" s="3" t="s">
        <v>561</v>
      </c>
      <c r="D359" t="s">
        <v>770</v>
      </c>
    </row>
    <row r="360" spans="2:4" x14ac:dyDescent="0.25">
      <c r="B360" s="3" t="s">
        <v>710</v>
      </c>
      <c r="C360" s="3" t="s">
        <v>561</v>
      </c>
      <c r="D360" t="s">
        <v>561</v>
      </c>
    </row>
    <row r="361" spans="2:4" x14ac:dyDescent="0.25">
      <c r="B361" s="3" t="s">
        <v>710</v>
      </c>
      <c r="C361" t="s">
        <v>771</v>
      </c>
      <c r="D361" t="s">
        <v>772</v>
      </c>
    </row>
    <row r="362" spans="2:4" x14ac:dyDescent="0.25">
      <c r="B362" s="3" t="s">
        <v>710</v>
      </c>
      <c r="C362" s="3" t="s">
        <v>771</v>
      </c>
      <c r="D362" t="s">
        <v>773</v>
      </c>
    </row>
    <row r="363" spans="2:4" x14ac:dyDescent="0.25">
      <c r="B363" s="3" t="s">
        <v>710</v>
      </c>
      <c r="C363" s="3" t="s">
        <v>771</v>
      </c>
      <c r="D363" t="s">
        <v>774</v>
      </c>
    </row>
    <row r="364" spans="2:4" x14ac:dyDescent="0.25">
      <c r="B364" s="3" t="s">
        <v>710</v>
      </c>
      <c r="C364" s="3" t="s">
        <v>771</v>
      </c>
      <c r="D364" t="s">
        <v>775</v>
      </c>
    </row>
    <row r="365" spans="2:4" x14ac:dyDescent="0.25">
      <c r="B365" s="3" t="s">
        <v>710</v>
      </c>
      <c r="C365" s="3" t="s">
        <v>771</v>
      </c>
      <c r="D365" t="s">
        <v>776</v>
      </c>
    </row>
    <row r="366" spans="2:4" x14ac:dyDescent="0.25">
      <c r="B366" s="3" t="s">
        <v>710</v>
      </c>
      <c r="C366" s="3" t="s">
        <v>771</v>
      </c>
      <c r="D366" t="s">
        <v>777</v>
      </c>
    </row>
    <row r="367" spans="2:4" x14ac:dyDescent="0.25">
      <c r="B367" s="3" t="s">
        <v>710</v>
      </c>
      <c r="C367" s="3" t="s">
        <v>771</v>
      </c>
      <c r="D367" t="s">
        <v>778</v>
      </c>
    </row>
    <row r="368" spans="2:4" x14ac:dyDescent="0.25">
      <c r="B368" s="3" t="s">
        <v>710</v>
      </c>
      <c r="C368" s="3" t="s">
        <v>771</v>
      </c>
      <c r="D368" t="s">
        <v>779</v>
      </c>
    </row>
    <row r="369" spans="2:4" x14ac:dyDescent="0.25">
      <c r="B369" s="3" t="s">
        <v>710</v>
      </c>
      <c r="C369" s="3" t="s">
        <v>771</v>
      </c>
      <c r="D369" t="s">
        <v>780</v>
      </c>
    </row>
    <row r="370" spans="2:4" x14ac:dyDescent="0.25">
      <c r="B370" s="3" t="s">
        <v>710</v>
      </c>
      <c r="C370" s="3" t="s">
        <v>771</v>
      </c>
      <c r="D370" t="s">
        <v>781</v>
      </c>
    </row>
    <row r="371" spans="2:4" x14ac:dyDescent="0.25">
      <c r="B371" s="3" t="s">
        <v>710</v>
      </c>
      <c r="C371" s="3" t="s">
        <v>771</v>
      </c>
      <c r="D371" t="s">
        <v>771</v>
      </c>
    </row>
    <row r="372" spans="2:4" x14ac:dyDescent="0.25">
      <c r="B372" t="s">
        <v>782</v>
      </c>
      <c r="C372" t="s">
        <v>783</v>
      </c>
      <c r="D372" t="s">
        <v>784</v>
      </c>
    </row>
    <row r="373" spans="2:4" x14ac:dyDescent="0.25">
      <c r="B373" s="3" t="s">
        <v>782</v>
      </c>
      <c r="C373" s="3" t="s">
        <v>783</v>
      </c>
      <c r="D373" t="s">
        <v>785</v>
      </c>
    </row>
    <row r="374" spans="2:4" x14ac:dyDescent="0.25">
      <c r="B374" s="3" t="s">
        <v>782</v>
      </c>
      <c r="C374" s="3" t="s">
        <v>783</v>
      </c>
      <c r="D374" t="s">
        <v>786</v>
      </c>
    </row>
    <row r="375" spans="2:4" x14ac:dyDescent="0.25">
      <c r="B375" s="3" t="s">
        <v>782</v>
      </c>
      <c r="C375" s="3" t="s">
        <v>783</v>
      </c>
      <c r="D375" t="s">
        <v>787</v>
      </c>
    </row>
    <row r="376" spans="2:4" x14ac:dyDescent="0.25">
      <c r="B376" s="3" t="s">
        <v>782</v>
      </c>
      <c r="C376" s="3" t="s">
        <v>783</v>
      </c>
      <c r="D376" t="s">
        <v>788</v>
      </c>
    </row>
    <row r="377" spans="2:4" x14ac:dyDescent="0.25">
      <c r="B377" s="3" t="s">
        <v>782</v>
      </c>
      <c r="C377" s="3" t="s">
        <v>783</v>
      </c>
      <c r="D377" t="s">
        <v>737</v>
      </c>
    </row>
    <row r="378" spans="2:4" x14ac:dyDescent="0.25">
      <c r="B378" s="3" t="s">
        <v>782</v>
      </c>
      <c r="C378" t="s">
        <v>670</v>
      </c>
      <c r="D378" t="s">
        <v>789</v>
      </c>
    </row>
    <row r="379" spans="2:4" x14ac:dyDescent="0.25">
      <c r="B379" s="3" t="s">
        <v>782</v>
      </c>
      <c r="C379" s="3" t="s">
        <v>670</v>
      </c>
      <c r="D379" t="s">
        <v>790</v>
      </c>
    </row>
    <row r="380" spans="2:4" x14ac:dyDescent="0.25">
      <c r="B380" s="3" t="s">
        <v>782</v>
      </c>
      <c r="C380" s="3" t="s">
        <v>670</v>
      </c>
      <c r="D380" t="s">
        <v>791</v>
      </c>
    </row>
    <row r="381" spans="2:4" x14ac:dyDescent="0.25">
      <c r="B381" s="3" t="s">
        <v>782</v>
      </c>
      <c r="C381" s="3" t="s">
        <v>670</v>
      </c>
      <c r="D381" t="s">
        <v>792</v>
      </c>
    </row>
    <row r="382" spans="2:4" x14ac:dyDescent="0.25">
      <c r="B382" s="3" t="s">
        <v>782</v>
      </c>
      <c r="C382" s="3" t="s">
        <v>670</v>
      </c>
      <c r="D382" t="s">
        <v>793</v>
      </c>
    </row>
    <row r="383" spans="2:4" x14ac:dyDescent="0.25">
      <c r="B383" s="3" t="s">
        <v>782</v>
      </c>
      <c r="C383" s="3" t="s">
        <v>670</v>
      </c>
      <c r="D383" t="s">
        <v>670</v>
      </c>
    </row>
    <row r="384" spans="2:4" x14ac:dyDescent="0.25">
      <c r="B384" s="3" t="s">
        <v>782</v>
      </c>
      <c r="C384" s="3" t="s">
        <v>670</v>
      </c>
      <c r="D384" t="s">
        <v>794</v>
      </c>
    </row>
    <row r="385" spans="2:4" x14ac:dyDescent="0.25">
      <c r="B385" s="3" t="s">
        <v>782</v>
      </c>
      <c r="C385" s="3" t="s">
        <v>670</v>
      </c>
      <c r="D385" t="s">
        <v>795</v>
      </c>
    </row>
    <row r="386" spans="2:4" x14ac:dyDescent="0.25">
      <c r="B386" s="3" t="s">
        <v>782</v>
      </c>
      <c r="C386" t="s">
        <v>796</v>
      </c>
      <c r="D386" t="s">
        <v>797</v>
      </c>
    </row>
    <row r="387" spans="2:4" x14ac:dyDescent="0.25">
      <c r="B387" s="3" t="s">
        <v>782</v>
      </c>
      <c r="C387" s="3" t="s">
        <v>796</v>
      </c>
      <c r="D387" t="s">
        <v>796</v>
      </c>
    </row>
    <row r="388" spans="2:4" x14ac:dyDescent="0.25">
      <c r="B388" s="3" t="s">
        <v>782</v>
      </c>
      <c r="C388" s="3" t="s">
        <v>796</v>
      </c>
      <c r="D388" t="s">
        <v>798</v>
      </c>
    </row>
    <row r="389" spans="2:4" x14ac:dyDescent="0.25">
      <c r="B389" s="3" t="s">
        <v>782</v>
      </c>
      <c r="C389" s="3" t="s">
        <v>796</v>
      </c>
      <c r="D389" t="s">
        <v>799</v>
      </c>
    </row>
    <row r="390" spans="2:4" x14ac:dyDescent="0.25">
      <c r="B390" s="3" t="s">
        <v>782</v>
      </c>
      <c r="C390" s="3" t="s">
        <v>796</v>
      </c>
      <c r="D390" t="s">
        <v>800</v>
      </c>
    </row>
    <row r="391" spans="2:4" x14ac:dyDescent="0.25">
      <c r="B391" s="3" t="s">
        <v>782</v>
      </c>
      <c r="C391" t="s">
        <v>782</v>
      </c>
      <c r="D391" t="s">
        <v>801</v>
      </c>
    </row>
    <row r="392" spans="2:4" x14ac:dyDescent="0.25">
      <c r="B392" s="3" t="s">
        <v>782</v>
      </c>
      <c r="C392" s="3" t="s">
        <v>782</v>
      </c>
      <c r="D392" t="s">
        <v>802</v>
      </c>
    </row>
    <row r="393" spans="2:4" x14ac:dyDescent="0.25">
      <c r="B393" s="3" t="s">
        <v>782</v>
      </c>
      <c r="C393" s="3" t="s">
        <v>782</v>
      </c>
      <c r="D393" t="s">
        <v>803</v>
      </c>
    </row>
    <row r="394" spans="2:4" x14ac:dyDescent="0.25">
      <c r="B394" s="3" t="s">
        <v>782</v>
      </c>
      <c r="C394" s="3" t="s">
        <v>782</v>
      </c>
      <c r="D394" t="s">
        <v>804</v>
      </c>
    </row>
    <row r="395" spans="2:4" x14ac:dyDescent="0.25">
      <c r="B395" s="3" t="s">
        <v>782</v>
      </c>
      <c r="C395" s="3" t="s">
        <v>782</v>
      </c>
      <c r="D395" t="s">
        <v>455</v>
      </c>
    </row>
    <row r="396" spans="2:4" x14ac:dyDescent="0.25">
      <c r="B396" s="3" t="s">
        <v>782</v>
      </c>
      <c r="C396" s="3" t="s">
        <v>782</v>
      </c>
      <c r="D396" t="s">
        <v>805</v>
      </c>
    </row>
    <row r="397" spans="2:4" x14ac:dyDescent="0.25">
      <c r="B397" s="3" t="s">
        <v>782</v>
      </c>
      <c r="C397" s="3" t="s">
        <v>782</v>
      </c>
      <c r="D397" t="s">
        <v>806</v>
      </c>
    </row>
    <row r="398" spans="2:4" x14ac:dyDescent="0.25">
      <c r="B398" s="3" t="s">
        <v>782</v>
      </c>
      <c r="C398" s="3" t="s">
        <v>782</v>
      </c>
      <c r="D398" t="s">
        <v>807</v>
      </c>
    </row>
    <row r="399" spans="2:4" x14ac:dyDescent="0.25">
      <c r="B399" s="3" t="s">
        <v>782</v>
      </c>
      <c r="C399" s="3" t="s">
        <v>782</v>
      </c>
      <c r="D399" t="s">
        <v>808</v>
      </c>
    </row>
    <row r="400" spans="2:4" x14ac:dyDescent="0.25">
      <c r="B400" s="3" t="s">
        <v>782</v>
      </c>
      <c r="C400" s="3" t="s">
        <v>782</v>
      </c>
      <c r="D400" t="s">
        <v>809</v>
      </c>
    </row>
    <row r="401" spans="2:4" x14ac:dyDescent="0.25">
      <c r="B401" s="3" t="s">
        <v>782</v>
      </c>
      <c r="C401" s="3" t="s">
        <v>782</v>
      </c>
      <c r="D401" t="s">
        <v>810</v>
      </c>
    </row>
    <row r="402" spans="2:4" s="3" customFormat="1" x14ac:dyDescent="0.25">
      <c r="B402" s="3" t="s">
        <v>782</v>
      </c>
      <c r="C402" s="3" t="s">
        <v>782</v>
      </c>
      <c r="D402" s="3" t="s">
        <v>989</v>
      </c>
    </row>
    <row r="403" spans="2:4" x14ac:dyDescent="0.25">
      <c r="B403" s="3" t="s">
        <v>782</v>
      </c>
      <c r="C403" s="3" t="s">
        <v>782</v>
      </c>
      <c r="D403" t="s">
        <v>568</v>
      </c>
    </row>
    <row r="404" spans="2:4" x14ac:dyDescent="0.25">
      <c r="B404" s="3" t="s">
        <v>782</v>
      </c>
      <c r="C404" s="3" t="s">
        <v>782</v>
      </c>
      <c r="D404" t="s">
        <v>811</v>
      </c>
    </row>
    <row r="405" spans="2:4" x14ac:dyDescent="0.25">
      <c r="B405" s="3" t="s">
        <v>782</v>
      </c>
      <c r="C405" s="3" t="s">
        <v>782</v>
      </c>
      <c r="D405" t="s">
        <v>812</v>
      </c>
    </row>
    <row r="406" spans="2:4" x14ac:dyDescent="0.25">
      <c r="B406" s="3" t="s">
        <v>782</v>
      </c>
      <c r="C406" s="3" t="s">
        <v>782</v>
      </c>
      <c r="D406" t="s">
        <v>813</v>
      </c>
    </row>
    <row r="407" spans="2:4" x14ac:dyDescent="0.25">
      <c r="B407" s="3" t="s">
        <v>782</v>
      </c>
      <c r="C407" s="3" t="s">
        <v>782</v>
      </c>
      <c r="D407" t="s">
        <v>814</v>
      </c>
    </row>
    <row r="408" spans="2:4" x14ac:dyDescent="0.25">
      <c r="B408" s="3" t="s">
        <v>782</v>
      </c>
      <c r="C408" s="3" t="s">
        <v>782</v>
      </c>
      <c r="D408" t="s">
        <v>486</v>
      </c>
    </row>
    <row r="409" spans="2:4" x14ac:dyDescent="0.25">
      <c r="B409" s="3" t="s">
        <v>782</v>
      </c>
      <c r="C409" s="3" t="s">
        <v>782</v>
      </c>
      <c r="D409" t="s">
        <v>815</v>
      </c>
    </row>
    <row r="410" spans="2:4" x14ac:dyDescent="0.25">
      <c r="B410" s="3" t="s">
        <v>782</v>
      </c>
      <c r="C410" s="3" t="s">
        <v>782</v>
      </c>
      <c r="D410" t="s">
        <v>816</v>
      </c>
    </row>
    <row r="411" spans="2:4" x14ac:dyDescent="0.25">
      <c r="B411" s="3" t="s">
        <v>782</v>
      </c>
      <c r="C411" s="3" t="s">
        <v>782</v>
      </c>
      <c r="D411" t="s">
        <v>817</v>
      </c>
    </row>
    <row r="412" spans="2:4" x14ac:dyDescent="0.25">
      <c r="B412" s="3" t="s">
        <v>782</v>
      </c>
      <c r="C412" s="3" t="s">
        <v>782</v>
      </c>
      <c r="D412" t="s">
        <v>818</v>
      </c>
    </row>
    <row r="413" spans="2:4" x14ac:dyDescent="0.25">
      <c r="B413" s="3" t="s">
        <v>782</v>
      </c>
      <c r="C413" s="3" t="s">
        <v>782</v>
      </c>
      <c r="D413" t="s">
        <v>819</v>
      </c>
    </row>
    <row r="414" spans="2:4" x14ac:dyDescent="0.25">
      <c r="B414" s="3" t="s">
        <v>782</v>
      </c>
      <c r="C414" s="3" t="s">
        <v>782</v>
      </c>
      <c r="D414" t="s">
        <v>749</v>
      </c>
    </row>
    <row r="415" spans="2:4" x14ac:dyDescent="0.25">
      <c r="B415" s="3" t="s">
        <v>782</v>
      </c>
      <c r="C415" s="3" t="s">
        <v>782</v>
      </c>
      <c r="D415" t="s">
        <v>820</v>
      </c>
    </row>
    <row r="416" spans="2:4" x14ac:dyDescent="0.25">
      <c r="B416" s="3" t="s">
        <v>782</v>
      </c>
      <c r="C416" t="s">
        <v>821</v>
      </c>
      <c r="D416" t="s">
        <v>822</v>
      </c>
    </row>
    <row r="417" spans="2:4" x14ac:dyDescent="0.25">
      <c r="B417" s="3" t="s">
        <v>782</v>
      </c>
      <c r="C417" s="3" t="s">
        <v>821</v>
      </c>
      <c r="D417" t="s">
        <v>823</v>
      </c>
    </row>
    <row r="418" spans="2:4" x14ac:dyDescent="0.25">
      <c r="B418" s="3" t="s">
        <v>782</v>
      </c>
      <c r="C418" s="3" t="s">
        <v>821</v>
      </c>
      <c r="D418" t="s">
        <v>824</v>
      </c>
    </row>
    <row r="419" spans="2:4" x14ac:dyDescent="0.25">
      <c r="B419" s="3" t="s">
        <v>782</v>
      </c>
      <c r="C419" s="3" t="s">
        <v>821</v>
      </c>
      <c r="D419" t="s">
        <v>825</v>
      </c>
    </row>
    <row r="420" spans="2:4" x14ac:dyDescent="0.25">
      <c r="B420" s="3" t="s">
        <v>782</v>
      </c>
      <c r="C420" s="3" t="s">
        <v>821</v>
      </c>
      <c r="D420" t="s">
        <v>826</v>
      </c>
    </row>
    <row r="421" spans="2:4" x14ac:dyDescent="0.25">
      <c r="B421" s="3" t="s">
        <v>782</v>
      </c>
      <c r="C421" s="3" t="s">
        <v>821</v>
      </c>
      <c r="D421" t="s">
        <v>827</v>
      </c>
    </row>
    <row r="422" spans="2:4" x14ac:dyDescent="0.25">
      <c r="B422" s="3" t="s">
        <v>782</v>
      </c>
      <c r="C422" s="3" t="s">
        <v>821</v>
      </c>
      <c r="D422" t="s">
        <v>828</v>
      </c>
    </row>
    <row r="423" spans="2:4" x14ac:dyDescent="0.25">
      <c r="B423" s="3" t="s">
        <v>782</v>
      </c>
      <c r="C423" s="3" t="s">
        <v>821</v>
      </c>
      <c r="D423" t="s">
        <v>829</v>
      </c>
    </row>
    <row r="424" spans="2:4" x14ac:dyDescent="0.25">
      <c r="B424" s="3" t="s">
        <v>782</v>
      </c>
      <c r="C424" s="3" t="s">
        <v>821</v>
      </c>
      <c r="D424" t="s">
        <v>830</v>
      </c>
    </row>
    <row r="425" spans="2:4" x14ac:dyDescent="0.25">
      <c r="B425" s="3" t="s">
        <v>782</v>
      </c>
      <c r="C425" t="s">
        <v>831</v>
      </c>
      <c r="D425" t="s">
        <v>832</v>
      </c>
    </row>
    <row r="426" spans="2:4" x14ac:dyDescent="0.25">
      <c r="B426" s="3" t="s">
        <v>782</v>
      </c>
      <c r="C426" s="3" t="s">
        <v>831</v>
      </c>
      <c r="D426" t="s">
        <v>833</v>
      </c>
    </row>
    <row r="427" spans="2:4" x14ac:dyDescent="0.25">
      <c r="B427" s="3" t="s">
        <v>782</v>
      </c>
      <c r="C427" s="3" t="s">
        <v>831</v>
      </c>
      <c r="D427" t="s">
        <v>831</v>
      </c>
    </row>
    <row r="428" spans="2:4" x14ac:dyDescent="0.25">
      <c r="B428" t="s">
        <v>834</v>
      </c>
      <c r="C428" t="s">
        <v>835</v>
      </c>
      <c r="D428" t="s">
        <v>835</v>
      </c>
    </row>
    <row r="429" spans="2:4" x14ac:dyDescent="0.25">
      <c r="B429" s="3" t="s">
        <v>834</v>
      </c>
      <c r="C429" s="3" t="s">
        <v>835</v>
      </c>
      <c r="D429" t="s">
        <v>836</v>
      </c>
    </row>
    <row r="430" spans="2:4" x14ac:dyDescent="0.25">
      <c r="B430" s="3" t="s">
        <v>834</v>
      </c>
      <c r="C430" s="3" t="s">
        <v>835</v>
      </c>
      <c r="D430" t="s">
        <v>837</v>
      </c>
    </row>
    <row r="431" spans="2:4" x14ac:dyDescent="0.25">
      <c r="B431" s="3" t="s">
        <v>834</v>
      </c>
      <c r="C431" s="3" t="s">
        <v>835</v>
      </c>
      <c r="D431" t="s">
        <v>838</v>
      </c>
    </row>
    <row r="432" spans="2:4" x14ac:dyDescent="0.25">
      <c r="B432" s="3" t="s">
        <v>834</v>
      </c>
      <c r="C432" s="3" t="s">
        <v>835</v>
      </c>
      <c r="D432" t="s">
        <v>839</v>
      </c>
    </row>
    <row r="433" spans="2:4" x14ac:dyDescent="0.25">
      <c r="B433" s="3" t="s">
        <v>834</v>
      </c>
      <c r="C433" s="3" t="s">
        <v>835</v>
      </c>
      <c r="D433" t="s">
        <v>541</v>
      </c>
    </row>
    <row r="434" spans="2:4" x14ac:dyDescent="0.25">
      <c r="B434" s="3" t="s">
        <v>834</v>
      </c>
      <c r="C434" s="3" t="s">
        <v>835</v>
      </c>
      <c r="D434" t="s">
        <v>840</v>
      </c>
    </row>
    <row r="435" spans="2:4" x14ac:dyDescent="0.25">
      <c r="B435" s="3" t="s">
        <v>834</v>
      </c>
      <c r="C435" s="3" t="s">
        <v>835</v>
      </c>
      <c r="D435" t="s">
        <v>841</v>
      </c>
    </row>
    <row r="436" spans="2:4" x14ac:dyDescent="0.25">
      <c r="B436" s="3" t="s">
        <v>834</v>
      </c>
      <c r="C436" t="s">
        <v>842</v>
      </c>
      <c r="D436" t="s">
        <v>843</v>
      </c>
    </row>
    <row r="437" spans="2:4" x14ac:dyDescent="0.25">
      <c r="B437" s="3" t="s">
        <v>834</v>
      </c>
      <c r="C437" s="3" t="s">
        <v>842</v>
      </c>
      <c r="D437" t="s">
        <v>844</v>
      </c>
    </row>
    <row r="438" spans="2:4" x14ac:dyDescent="0.25">
      <c r="B438" s="3" t="s">
        <v>834</v>
      </c>
      <c r="C438" s="3" t="s">
        <v>842</v>
      </c>
      <c r="D438" t="s">
        <v>842</v>
      </c>
    </row>
    <row r="439" spans="2:4" x14ac:dyDescent="0.25">
      <c r="B439" s="3" t="s">
        <v>834</v>
      </c>
      <c r="C439" s="3" t="s">
        <v>842</v>
      </c>
      <c r="D439" t="s">
        <v>845</v>
      </c>
    </row>
    <row r="440" spans="2:4" x14ac:dyDescent="0.25">
      <c r="B440" s="3" t="s">
        <v>834</v>
      </c>
      <c r="C440" s="3" t="s">
        <v>842</v>
      </c>
      <c r="D440" t="s">
        <v>846</v>
      </c>
    </row>
    <row r="441" spans="2:4" x14ac:dyDescent="0.25">
      <c r="B441" s="3" t="s">
        <v>834</v>
      </c>
      <c r="C441" s="3" t="s">
        <v>842</v>
      </c>
      <c r="D441" t="s">
        <v>847</v>
      </c>
    </row>
    <row r="442" spans="2:4" x14ac:dyDescent="0.25">
      <c r="B442" s="3" t="s">
        <v>834</v>
      </c>
      <c r="C442" s="3" t="s">
        <v>842</v>
      </c>
      <c r="D442" t="s">
        <v>776</v>
      </c>
    </row>
    <row r="443" spans="2:4" x14ac:dyDescent="0.25">
      <c r="B443" s="3" t="s">
        <v>834</v>
      </c>
      <c r="C443" s="3" t="s">
        <v>842</v>
      </c>
      <c r="D443" t="s">
        <v>848</v>
      </c>
    </row>
    <row r="444" spans="2:4" x14ac:dyDescent="0.25">
      <c r="B444" s="3" t="s">
        <v>834</v>
      </c>
      <c r="C444" s="3" t="s">
        <v>842</v>
      </c>
      <c r="D444" t="s">
        <v>849</v>
      </c>
    </row>
    <row r="445" spans="2:4" x14ac:dyDescent="0.25">
      <c r="B445" s="3" t="s">
        <v>834</v>
      </c>
      <c r="C445" s="3" t="s">
        <v>842</v>
      </c>
      <c r="D445" t="s">
        <v>850</v>
      </c>
    </row>
    <row r="446" spans="2:4" x14ac:dyDescent="0.25">
      <c r="B446" s="3" t="s">
        <v>834</v>
      </c>
      <c r="C446" s="3" t="s">
        <v>842</v>
      </c>
      <c r="D446" t="s">
        <v>851</v>
      </c>
    </row>
    <row r="447" spans="2:4" x14ac:dyDescent="0.25">
      <c r="B447" s="3" t="s">
        <v>834</v>
      </c>
      <c r="C447" s="3" t="s">
        <v>842</v>
      </c>
      <c r="D447" t="s">
        <v>852</v>
      </c>
    </row>
    <row r="448" spans="2:4" x14ac:dyDescent="0.25">
      <c r="B448" s="3" t="s">
        <v>834</v>
      </c>
      <c r="C448" s="3" t="s">
        <v>842</v>
      </c>
      <c r="D448" t="s">
        <v>503</v>
      </c>
    </row>
    <row r="449" spans="2:4" x14ac:dyDescent="0.25">
      <c r="B449" s="3" t="s">
        <v>834</v>
      </c>
      <c r="C449" t="s">
        <v>853</v>
      </c>
      <c r="D449" t="s">
        <v>854</v>
      </c>
    </row>
    <row r="450" spans="2:4" x14ac:dyDescent="0.25">
      <c r="B450" s="3" t="s">
        <v>834</v>
      </c>
      <c r="C450" s="3" t="s">
        <v>853</v>
      </c>
      <c r="D450" t="s">
        <v>855</v>
      </c>
    </row>
    <row r="451" spans="2:4" x14ac:dyDescent="0.25">
      <c r="B451" s="3" t="s">
        <v>834</v>
      </c>
      <c r="C451" s="3" t="s">
        <v>853</v>
      </c>
      <c r="D451" t="s">
        <v>564</v>
      </c>
    </row>
    <row r="452" spans="2:4" x14ac:dyDescent="0.25">
      <c r="B452" s="3" t="s">
        <v>834</v>
      </c>
      <c r="C452" s="3" t="s">
        <v>853</v>
      </c>
      <c r="D452" t="s">
        <v>853</v>
      </c>
    </row>
    <row r="453" spans="2:4" x14ac:dyDescent="0.25">
      <c r="B453" s="3" t="s">
        <v>834</v>
      </c>
      <c r="C453" s="3" t="s">
        <v>853</v>
      </c>
      <c r="D453" t="s">
        <v>856</v>
      </c>
    </row>
    <row r="454" spans="2:4" x14ac:dyDescent="0.25">
      <c r="B454" s="3" t="s">
        <v>834</v>
      </c>
      <c r="C454" s="3" t="s">
        <v>853</v>
      </c>
      <c r="D454" t="s">
        <v>857</v>
      </c>
    </row>
    <row r="455" spans="2:4" x14ac:dyDescent="0.25">
      <c r="B455" s="3" t="s">
        <v>834</v>
      </c>
      <c r="C455" s="3" t="s">
        <v>853</v>
      </c>
      <c r="D455" t="s">
        <v>543</v>
      </c>
    </row>
    <row r="456" spans="2:4" x14ac:dyDescent="0.25">
      <c r="B456" s="3" t="s">
        <v>834</v>
      </c>
      <c r="C456" s="3" t="s">
        <v>853</v>
      </c>
      <c r="D456" t="s">
        <v>858</v>
      </c>
    </row>
    <row r="457" spans="2:4" x14ac:dyDescent="0.25">
      <c r="B457" s="3" t="s">
        <v>834</v>
      </c>
      <c r="C457" s="3" t="s">
        <v>853</v>
      </c>
      <c r="D457" t="s">
        <v>859</v>
      </c>
    </row>
    <row r="458" spans="2:4" x14ac:dyDescent="0.25">
      <c r="B458" s="3" t="s">
        <v>834</v>
      </c>
      <c r="C458" s="3" t="s">
        <v>853</v>
      </c>
      <c r="D458" t="s">
        <v>860</v>
      </c>
    </row>
    <row r="459" spans="2:4" x14ac:dyDescent="0.25">
      <c r="B459" s="3" t="s">
        <v>834</v>
      </c>
      <c r="C459" s="3" t="s">
        <v>853</v>
      </c>
      <c r="D459" t="s">
        <v>861</v>
      </c>
    </row>
    <row r="460" spans="2:4" x14ac:dyDescent="0.25">
      <c r="B460" s="3" t="s">
        <v>834</v>
      </c>
      <c r="C460" t="s">
        <v>862</v>
      </c>
      <c r="D460" t="s">
        <v>863</v>
      </c>
    </row>
    <row r="461" spans="2:4" x14ac:dyDescent="0.25">
      <c r="B461" s="3" t="s">
        <v>834</v>
      </c>
      <c r="C461" s="3" t="s">
        <v>862</v>
      </c>
      <c r="D461" t="s">
        <v>864</v>
      </c>
    </row>
    <row r="462" spans="2:4" x14ac:dyDescent="0.25">
      <c r="B462" s="3" t="s">
        <v>834</v>
      </c>
      <c r="C462" s="3" t="s">
        <v>862</v>
      </c>
      <c r="D462" t="s">
        <v>865</v>
      </c>
    </row>
    <row r="463" spans="2:4" x14ac:dyDescent="0.25">
      <c r="B463" s="3" t="s">
        <v>834</v>
      </c>
      <c r="C463" s="3" t="s">
        <v>862</v>
      </c>
      <c r="D463" t="s">
        <v>866</v>
      </c>
    </row>
    <row r="464" spans="2:4" x14ac:dyDescent="0.25">
      <c r="B464" s="3" t="s">
        <v>834</v>
      </c>
      <c r="C464" s="3" t="s">
        <v>862</v>
      </c>
      <c r="D464" t="s">
        <v>867</v>
      </c>
    </row>
    <row r="465" spans="2:4" x14ac:dyDescent="0.25">
      <c r="B465" s="3" t="s">
        <v>834</v>
      </c>
      <c r="C465" s="3" t="s">
        <v>862</v>
      </c>
      <c r="D465" t="s">
        <v>592</v>
      </c>
    </row>
    <row r="466" spans="2:4" x14ac:dyDescent="0.25">
      <c r="B466" s="3" t="s">
        <v>834</v>
      </c>
      <c r="C466" s="3" t="s">
        <v>862</v>
      </c>
      <c r="D466" t="s">
        <v>868</v>
      </c>
    </row>
    <row r="467" spans="2:4" x14ac:dyDescent="0.25">
      <c r="B467" s="3" t="s">
        <v>834</v>
      </c>
      <c r="C467" s="3" t="s">
        <v>862</v>
      </c>
      <c r="D467" t="s">
        <v>869</v>
      </c>
    </row>
    <row r="468" spans="2:4" x14ac:dyDescent="0.25">
      <c r="B468" s="3" t="s">
        <v>834</v>
      </c>
      <c r="C468" s="3" t="s">
        <v>862</v>
      </c>
      <c r="D468" t="s">
        <v>663</v>
      </c>
    </row>
    <row r="469" spans="2:4" x14ac:dyDescent="0.25">
      <c r="B469" s="3" t="s">
        <v>834</v>
      </c>
      <c r="C469" s="3" t="s">
        <v>862</v>
      </c>
      <c r="D469" t="s">
        <v>870</v>
      </c>
    </row>
    <row r="470" spans="2:4" x14ac:dyDescent="0.25">
      <c r="B470" s="3" t="s">
        <v>834</v>
      </c>
      <c r="C470" s="3" t="s">
        <v>862</v>
      </c>
      <c r="D470" t="s">
        <v>871</v>
      </c>
    </row>
    <row r="471" spans="2:4" x14ac:dyDescent="0.25">
      <c r="B471" s="3" t="s">
        <v>834</v>
      </c>
      <c r="C471" s="3" t="s">
        <v>862</v>
      </c>
      <c r="D471" t="s">
        <v>872</v>
      </c>
    </row>
    <row r="472" spans="2:4" x14ac:dyDescent="0.25">
      <c r="B472" s="3" t="s">
        <v>834</v>
      </c>
      <c r="C472" s="3" t="s">
        <v>862</v>
      </c>
      <c r="D472" t="s">
        <v>873</v>
      </c>
    </row>
    <row r="473" spans="2:4" x14ac:dyDescent="0.25">
      <c r="B473" s="3" t="s">
        <v>834</v>
      </c>
      <c r="C473" s="3" t="s">
        <v>862</v>
      </c>
      <c r="D473" t="s">
        <v>874</v>
      </c>
    </row>
    <row r="474" spans="2:4" x14ac:dyDescent="0.25">
      <c r="B474" s="3" t="s">
        <v>834</v>
      </c>
      <c r="C474" s="3" t="s">
        <v>862</v>
      </c>
      <c r="D474" t="s">
        <v>875</v>
      </c>
    </row>
    <row r="475" spans="2:4" x14ac:dyDescent="0.25">
      <c r="B475" s="3" t="s">
        <v>834</v>
      </c>
      <c r="C475" s="3" t="s">
        <v>862</v>
      </c>
      <c r="D475" t="s">
        <v>876</v>
      </c>
    </row>
    <row r="476" spans="2:4" x14ac:dyDescent="0.25">
      <c r="B476" s="3" t="s">
        <v>834</v>
      </c>
      <c r="C476" s="3" t="s">
        <v>862</v>
      </c>
      <c r="D476" t="s">
        <v>877</v>
      </c>
    </row>
    <row r="477" spans="2:4" x14ac:dyDescent="0.25">
      <c r="B477" s="3" t="s">
        <v>834</v>
      </c>
      <c r="C477" s="3" t="s">
        <v>862</v>
      </c>
      <c r="D477" t="s">
        <v>571</v>
      </c>
    </row>
    <row r="478" spans="2:4" x14ac:dyDescent="0.25">
      <c r="B478" s="3" t="s">
        <v>834</v>
      </c>
      <c r="C478" t="s">
        <v>512</v>
      </c>
      <c r="D478" t="s">
        <v>878</v>
      </c>
    </row>
    <row r="479" spans="2:4" x14ac:dyDescent="0.25">
      <c r="B479" s="3" t="s">
        <v>834</v>
      </c>
      <c r="C479" s="3" t="s">
        <v>512</v>
      </c>
      <c r="D479" t="s">
        <v>879</v>
      </c>
    </row>
    <row r="480" spans="2:4" x14ac:dyDescent="0.25">
      <c r="B480" s="3" t="s">
        <v>834</v>
      </c>
      <c r="C480" s="3" t="s">
        <v>512</v>
      </c>
      <c r="D480" t="s">
        <v>880</v>
      </c>
    </row>
    <row r="481" spans="2:4" x14ac:dyDescent="0.25">
      <c r="B481" s="3" t="s">
        <v>834</v>
      </c>
      <c r="C481" s="3" t="s">
        <v>512</v>
      </c>
      <c r="D481" t="s">
        <v>881</v>
      </c>
    </row>
    <row r="482" spans="2:4" x14ac:dyDescent="0.25">
      <c r="B482" s="3" t="s">
        <v>834</v>
      </c>
      <c r="C482" s="3" t="s">
        <v>512</v>
      </c>
      <c r="D482" t="s">
        <v>882</v>
      </c>
    </row>
    <row r="483" spans="2:4" x14ac:dyDescent="0.25">
      <c r="B483" s="3" t="s">
        <v>834</v>
      </c>
      <c r="C483" s="3" t="s">
        <v>512</v>
      </c>
      <c r="D483" t="s">
        <v>883</v>
      </c>
    </row>
    <row r="484" spans="2:4" x14ac:dyDescent="0.25">
      <c r="B484" s="3" t="s">
        <v>834</v>
      </c>
      <c r="C484" s="3" t="s">
        <v>512</v>
      </c>
      <c r="D484" t="s">
        <v>884</v>
      </c>
    </row>
    <row r="485" spans="2:4" x14ac:dyDescent="0.25">
      <c r="B485" s="3" t="s">
        <v>834</v>
      </c>
      <c r="C485" s="3" t="s">
        <v>512</v>
      </c>
      <c r="D485" t="s">
        <v>512</v>
      </c>
    </row>
    <row r="486" spans="2:4" x14ac:dyDescent="0.25">
      <c r="B486" s="3" t="s">
        <v>834</v>
      </c>
      <c r="C486" s="3" t="s">
        <v>512</v>
      </c>
      <c r="D486" t="s">
        <v>736</v>
      </c>
    </row>
    <row r="487" spans="2:4" x14ac:dyDescent="0.25">
      <c r="B487" t="s">
        <v>885</v>
      </c>
      <c r="C487" t="s">
        <v>886</v>
      </c>
      <c r="D487" t="s">
        <v>886</v>
      </c>
    </row>
    <row r="488" spans="2:4" x14ac:dyDescent="0.25">
      <c r="B488" s="3" t="s">
        <v>885</v>
      </c>
      <c r="C488" s="3" t="s">
        <v>886</v>
      </c>
      <c r="D488" t="s">
        <v>887</v>
      </c>
    </row>
    <row r="489" spans="2:4" x14ac:dyDescent="0.25">
      <c r="B489" s="3" t="s">
        <v>885</v>
      </c>
      <c r="C489" s="3" t="s">
        <v>886</v>
      </c>
      <c r="D489" t="s">
        <v>888</v>
      </c>
    </row>
    <row r="490" spans="2:4" x14ac:dyDescent="0.25">
      <c r="B490" s="3" t="s">
        <v>885</v>
      </c>
      <c r="C490" s="3" t="s">
        <v>886</v>
      </c>
      <c r="D490" t="s">
        <v>889</v>
      </c>
    </row>
    <row r="491" spans="2:4" x14ac:dyDescent="0.25">
      <c r="B491" s="3" t="s">
        <v>885</v>
      </c>
      <c r="C491" s="3" t="s">
        <v>886</v>
      </c>
      <c r="D491" t="s">
        <v>890</v>
      </c>
    </row>
    <row r="492" spans="2:4" x14ac:dyDescent="0.25">
      <c r="B492" s="3" t="s">
        <v>885</v>
      </c>
      <c r="C492" t="s">
        <v>891</v>
      </c>
      <c r="D492" t="s">
        <v>892</v>
      </c>
    </row>
    <row r="493" spans="2:4" x14ac:dyDescent="0.25">
      <c r="B493" s="3" t="s">
        <v>885</v>
      </c>
      <c r="C493" s="3" t="s">
        <v>891</v>
      </c>
      <c r="D493" t="s">
        <v>891</v>
      </c>
    </row>
    <row r="494" spans="2:4" x14ac:dyDescent="0.25">
      <c r="B494" s="3" t="s">
        <v>885</v>
      </c>
      <c r="C494" s="3" t="s">
        <v>891</v>
      </c>
      <c r="D494" t="s">
        <v>893</v>
      </c>
    </row>
    <row r="495" spans="2:4" x14ac:dyDescent="0.25">
      <c r="B495" s="3" t="s">
        <v>885</v>
      </c>
      <c r="C495" s="3" t="s">
        <v>891</v>
      </c>
      <c r="D495" t="s">
        <v>894</v>
      </c>
    </row>
    <row r="496" spans="2:4" x14ac:dyDescent="0.25">
      <c r="B496" s="3" t="s">
        <v>885</v>
      </c>
      <c r="C496" s="3" t="s">
        <v>891</v>
      </c>
      <c r="D496" t="s">
        <v>574</v>
      </c>
    </row>
    <row r="497" spans="2:4" x14ac:dyDescent="0.25">
      <c r="B497" s="3" t="s">
        <v>885</v>
      </c>
      <c r="C497" s="3" t="s">
        <v>891</v>
      </c>
      <c r="D497" t="s">
        <v>882</v>
      </c>
    </row>
    <row r="498" spans="2:4" x14ac:dyDescent="0.25">
      <c r="B498" s="3" t="s">
        <v>885</v>
      </c>
      <c r="C498" s="3" t="s">
        <v>891</v>
      </c>
      <c r="D498" t="s">
        <v>895</v>
      </c>
    </row>
    <row r="499" spans="2:4" x14ac:dyDescent="0.25">
      <c r="B499" s="3" t="s">
        <v>885</v>
      </c>
      <c r="C499" s="3" t="s">
        <v>891</v>
      </c>
      <c r="D499" t="s">
        <v>896</v>
      </c>
    </row>
    <row r="500" spans="2:4" x14ac:dyDescent="0.25">
      <c r="B500" s="3" t="s">
        <v>885</v>
      </c>
      <c r="C500" s="3" t="s">
        <v>891</v>
      </c>
      <c r="D500" t="s">
        <v>897</v>
      </c>
    </row>
    <row r="501" spans="2:4" x14ac:dyDescent="0.25">
      <c r="B501" s="3" t="s">
        <v>885</v>
      </c>
      <c r="C501" s="3" t="s">
        <v>891</v>
      </c>
      <c r="D501" t="s">
        <v>898</v>
      </c>
    </row>
    <row r="502" spans="2:4" x14ac:dyDescent="0.25">
      <c r="B502" s="3" t="s">
        <v>885</v>
      </c>
      <c r="C502" s="3" t="s">
        <v>891</v>
      </c>
      <c r="D502" t="s">
        <v>899</v>
      </c>
    </row>
    <row r="503" spans="2:4" x14ac:dyDescent="0.25">
      <c r="B503" s="3" t="s">
        <v>885</v>
      </c>
      <c r="C503" s="3" t="s">
        <v>891</v>
      </c>
      <c r="D503" t="s">
        <v>736</v>
      </c>
    </row>
    <row r="504" spans="2:4" x14ac:dyDescent="0.25">
      <c r="B504" s="3" t="s">
        <v>885</v>
      </c>
      <c r="C504" t="s">
        <v>900</v>
      </c>
      <c r="D504" t="s">
        <v>900</v>
      </c>
    </row>
    <row r="505" spans="2:4" x14ac:dyDescent="0.25">
      <c r="B505" s="3" t="s">
        <v>885</v>
      </c>
      <c r="C505" s="3" t="s">
        <v>900</v>
      </c>
      <c r="D505" t="s">
        <v>901</v>
      </c>
    </row>
    <row r="506" spans="2:4" x14ac:dyDescent="0.25">
      <c r="B506" s="3" t="s">
        <v>885</v>
      </c>
      <c r="C506" s="3" t="s">
        <v>900</v>
      </c>
      <c r="D506" t="s">
        <v>902</v>
      </c>
    </row>
    <row r="507" spans="2:4" x14ac:dyDescent="0.25">
      <c r="B507" s="3" t="s">
        <v>885</v>
      </c>
      <c r="C507" s="3" t="s">
        <v>900</v>
      </c>
      <c r="D507" t="s">
        <v>903</v>
      </c>
    </row>
    <row r="508" spans="2:4" x14ac:dyDescent="0.25">
      <c r="B508" s="3" t="s">
        <v>885</v>
      </c>
      <c r="C508" s="3" t="s">
        <v>900</v>
      </c>
      <c r="D508" t="s">
        <v>744</v>
      </c>
    </row>
    <row r="509" spans="2:4" x14ac:dyDescent="0.25">
      <c r="B509" s="3" t="s">
        <v>885</v>
      </c>
      <c r="C509" s="3" t="s">
        <v>900</v>
      </c>
      <c r="D509" t="s">
        <v>904</v>
      </c>
    </row>
    <row r="510" spans="2:4" x14ac:dyDescent="0.25">
      <c r="B510" s="3" t="s">
        <v>885</v>
      </c>
      <c r="C510" s="3" t="s">
        <v>900</v>
      </c>
      <c r="D510" t="s">
        <v>736</v>
      </c>
    </row>
    <row r="511" spans="2:4" x14ac:dyDescent="0.25">
      <c r="B511" s="3" t="s">
        <v>885</v>
      </c>
      <c r="C511" s="3" t="s">
        <v>900</v>
      </c>
      <c r="D511" t="s">
        <v>905</v>
      </c>
    </row>
    <row r="512" spans="2:4" x14ac:dyDescent="0.25">
      <c r="B512" s="3" t="s">
        <v>885</v>
      </c>
      <c r="C512" t="s">
        <v>759</v>
      </c>
      <c r="D512" t="s">
        <v>906</v>
      </c>
    </row>
    <row r="513" spans="2:4" x14ac:dyDescent="0.25">
      <c r="B513" s="3" t="s">
        <v>885</v>
      </c>
      <c r="C513" s="3" t="s">
        <v>759</v>
      </c>
      <c r="D513" t="s">
        <v>907</v>
      </c>
    </row>
    <row r="514" spans="2:4" x14ac:dyDescent="0.25">
      <c r="B514" s="3" t="s">
        <v>885</v>
      </c>
      <c r="C514" s="3" t="s">
        <v>759</v>
      </c>
      <c r="D514" t="s">
        <v>879</v>
      </c>
    </row>
    <row r="515" spans="2:4" x14ac:dyDescent="0.25">
      <c r="B515" s="3" t="s">
        <v>885</v>
      </c>
      <c r="C515" s="3" t="s">
        <v>759</v>
      </c>
      <c r="D515" t="s">
        <v>759</v>
      </c>
    </row>
    <row r="516" spans="2:4" x14ac:dyDescent="0.25">
      <c r="B516" s="3" t="s">
        <v>885</v>
      </c>
      <c r="C516" s="3" t="s">
        <v>759</v>
      </c>
      <c r="D516" t="s">
        <v>908</v>
      </c>
    </row>
    <row r="517" spans="2:4" x14ac:dyDescent="0.25">
      <c r="B517" s="3" t="s">
        <v>885</v>
      </c>
      <c r="C517" s="3" t="s">
        <v>759</v>
      </c>
      <c r="D517" t="s">
        <v>575</v>
      </c>
    </row>
    <row r="518" spans="2:4" x14ac:dyDescent="0.25">
      <c r="B518" s="3" t="s">
        <v>885</v>
      </c>
      <c r="C518" s="3" t="s">
        <v>759</v>
      </c>
      <c r="D518" t="s">
        <v>909</v>
      </c>
    </row>
    <row r="519" spans="2:4" x14ac:dyDescent="0.25">
      <c r="B519" s="3" t="s">
        <v>885</v>
      </c>
      <c r="C519" t="s">
        <v>760</v>
      </c>
      <c r="D519" t="s">
        <v>910</v>
      </c>
    </row>
    <row r="520" spans="2:4" x14ac:dyDescent="0.25">
      <c r="B520" s="3" t="s">
        <v>885</v>
      </c>
      <c r="C520" s="3" t="s">
        <v>760</v>
      </c>
      <c r="D520" t="s">
        <v>756</v>
      </c>
    </row>
    <row r="521" spans="2:4" x14ac:dyDescent="0.25">
      <c r="B521" s="3" t="s">
        <v>885</v>
      </c>
      <c r="C521" s="3" t="s">
        <v>760</v>
      </c>
      <c r="D521" t="s">
        <v>911</v>
      </c>
    </row>
    <row r="522" spans="2:4" x14ac:dyDescent="0.25">
      <c r="B522" s="3" t="s">
        <v>885</v>
      </c>
      <c r="C522" s="3" t="s">
        <v>760</v>
      </c>
      <c r="D522" t="s">
        <v>912</v>
      </c>
    </row>
    <row r="523" spans="2:4" x14ac:dyDescent="0.25">
      <c r="B523" s="3" t="s">
        <v>885</v>
      </c>
      <c r="C523" s="3" t="s">
        <v>760</v>
      </c>
      <c r="D523" t="s">
        <v>706</v>
      </c>
    </row>
    <row r="524" spans="2:4" x14ac:dyDescent="0.25">
      <c r="B524" s="3" t="s">
        <v>885</v>
      </c>
      <c r="C524" s="3" t="s">
        <v>760</v>
      </c>
      <c r="D524" t="s">
        <v>760</v>
      </c>
    </row>
    <row r="525" spans="2:4" x14ac:dyDescent="0.25">
      <c r="B525" s="3" t="s">
        <v>885</v>
      </c>
      <c r="C525" s="3" t="s">
        <v>760</v>
      </c>
      <c r="D525" t="s">
        <v>913</v>
      </c>
    </row>
    <row r="526" spans="2:4" x14ac:dyDescent="0.25">
      <c r="B526" s="3" t="s">
        <v>885</v>
      </c>
      <c r="C526" s="3" t="s">
        <v>760</v>
      </c>
      <c r="D526" t="s">
        <v>914</v>
      </c>
    </row>
    <row r="527" spans="2:4" x14ac:dyDescent="0.25">
      <c r="B527" s="3" t="s">
        <v>885</v>
      </c>
      <c r="C527" s="3" t="s">
        <v>760</v>
      </c>
      <c r="D527" t="s">
        <v>915</v>
      </c>
    </row>
    <row r="528" spans="2:4" x14ac:dyDescent="0.25">
      <c r="B528" s="3" t="s">
        <v>885</v>
      </c>
      <c r="C528" s="3" t="s">
        <v>760</v>
      </c>
      <c r="D528" t="s">
        <v>916</v>
      </c>
    </row>
    <row r="529" spans="2:4" x14ac:dyDescent="0.25">
      <c r="B529" s="3" t="s">
        <v>885</v>
      </c>
      <c r="C529" s="3" t="s">
        <v>760</v>
      </c>
      <c r="D529" t="s">
        <v>917</v>
      </c>
    </row>
    <row r="530" spans="2:4" x14ac:dyDescent="0.25">
      <c r="B530" s="3" t="s">
        <v>885</v>
      </c>
      <c r="C530" s="3" t="s">
        <v>760</v>
      </c>
      <c r="D530" t="s">
        <v>918</v>
      </c>
    </row>
    <row r="531" spans="2:4" x14ac:dyDescent="0.25">
      <c r="B531" s="3" t="s">
        <v>885</v>
      </c>
      <c r="C531" s="3" t="s">
        <v>760</v>
      </c>
      <c r="D531" t="s">
        <v>919</v>
      </c>
    </row>
    <row r="532" spans="2:4" x14ac:dyDescent="0.25">
      <c r="B532" s="3" t="s">
        <v>885</v>
      </c>
      <c r="C532" t="s">
        <v>920</v>
      </c>
      <c r="D532" t="s">
        <v>921</v>
      </c>
    </row>
    <row r="533" spans="2:4" x14ac:dyDescent="0.25">
      <c r="B533" s="3" t="s">
        <v>885</v>
      </c>
      <c r="C533" s="3" t="s">
        <v>920</v>
      </c>
      <c r="D533" t="s">
        <v>776</v>
      </c>
    </row>
    <row r="534" spans="2:4" x14ac:dyDescent="0.25">
      <c r="B534" s="3" t="s">
        <v>885</v>
      </c>
      <c r="C534" s="3" t="s">
        <v>920</v>
      </c>
      <c r="D534" t="s">
        <v>920</v>
      </c>
    </row>
    <row r="535" spans="2:4" x14ac:dyDescent="0.25">
      <c r="B535" s="3" t="s">
        <v>885</v>
      </c>
      <c r="C535" s="3" t="s">
        <v>920</v>
      </c>
      <c r="D535" t="s">
        <v>922</v>
      </c>
    </row>
    <row r="536" spans="2:4" x14ac:dyDescent="0.25">
      <c r="B536" s="3" t="s">
        <v>885</v>
      </c>
      <c r="C536" s="3" t="s">
        <v>920</v>
      </c>
      <c r="D536" t="s">
        <v>923</v>
      </c>
    </row>
    <row r="537" spans="2:4" x14ac:dyDescent="0.25">
      <c r="B537" s="3" t="s">
        <v>885</v>
      </c>
      <c r="C537" t="s">
        <v>928</v>
      </c>
      <c r="D537" t="s">
        <v>924</v>
      </c>
    </row>
    <row r="538" spans="2:4" x14ac:dyDescent="0.25">
      <c r="B538" s="3" t="s">
        <v>885</v>
      </c>
      <c r="C538" s="3" t="s">
        <v>928</v>
      </c>
      <c r="D538" t="s">
        <v>925</v>
      </c>
    </row>
    <row r="539" spans="2:4" x14ac:dyDescent="0.25">
      <c r="B539" s="3" t="s">
        <v>885</v>
      </c>
      <c r="C539" s="3" t="s">
        <v>928</v>
      </c>
      <c r="D539" t="s">
        <v>926</v>
      </c>
    </row>
    <row r="540" spans="2:4" x14ac:dyDescent="0.25">
      <c r="B540" s="3" t="s">
        <v>885</v>
      </c>
      <c r="C540" s="3" t="s">
        <v>928</v>
      </c>
      <c r="D540" t="s">
        <v>927</v>
      </c>
    </row>
    <row r="541" spans="2:4" x14ac:dyDescent="0.25">
      <c r="B541" s="3" t="s">
        <v>885</v>
      </c>
      <c r="C541" s="3" t="s">
        <v>928</v>
      </c>
      <c r="D541" t="s">
        <v>673</v>
      </c>
    </row>
    <row r="542" spans="2:4" x14ac:dyDescent="0.25">
      <c r="B542" s="3" t="s">
        <v>885</v>
      </c>
      <c r="C542" s="3" t="s">
        <v>928</v>
      </c>
      <c r="D542" t="s">
        <v>928</v>
      </c>
    </row>
    <row r="543" spans="2:4" x14ac:dyDescent="0.25">
      <c r="B543" s="3" t="s">
        <v>885</v>
      </c>
      <c r="C543" s="3" t="s">
        <v>928</v>
      </c>
      <c r="D543" t="s">
        <v>929</v>
      </c>
    </row>
    <row r="544" spans="2:4" x14ac:dyDescent="0.25">
      <c r="B544" s="3" t="s">
        <v>885</v>
      </c>
      <c r="C544" s="3" t="s">
        <v>928</v>
      </c>
      <c r="D544" t="s">
        <v>930</v>
      </c>
    </row>
    <row r="545" spans="2:4" x14ac:dyDescent="0.25">
      <c r="B545" s="3" t="s">
        <v>885</v>
      </c>
      <c r="C545" t="s">
        <v>931</v>
      </c>
      <c r="D545" t="s">
        <v>932</v>
      </c>
    </row>
    <row r="546" spans="2:4" x14ac:dyDescent="0.25">
      <c r="B546" s="3" t="s">
        <v>885</v>
      </c>
      <c r="C546" s="3" t="s">
        <v>931</v>
      </c>
      <c r="D546" t="s">
        <v>931</v>
      </c>
    </row>
    <row r="547" spans="2:4" x14ac:dyDescent="0.25">
      <c r="B547" s="3" t="s">
        <v>885</v>
      </c>
      <c r="C547" s="3" t="s">
        <v>931</v>
      </c>
      <c r="D547" t="s">
        <v>582</v>
      </c>
    </row>
    <row r="548" spans="2:4" x14ac:dyDescent="0.25">
      <c r="B548" s="3" t="s">
        <v>885</v>
      </c>
      <c r="C548" s="3" t="s">
        <v>931</v>
      </c>
      <c r="D548" t="s">
        <v>692</v>
      </c>
    </row>
    <row r="549" spans="2:4" x14ac:dyDescent="0.25">
      <c r="B549" s="3" t="s">
        <v>885</v>
      </c>
      <c r="C549" s="3" t="s">
        <v>931</v>
      </c>
      <c r="D549" t="s">
        <v>933</v>
      </c>
    </row>
    <row r="550" spans="2:4" x14ac:dyDescent="0.25">
      <c r="B550" s="3" t="s">
        <v>885</v>
      </c>
      <c r="C550" s="3" t="s">
        <v>931</v>
      </c>
      <c r="D550" t="s">
        <v>934</v>
      </c>
    </row>
    <row r="551" spans="2:4" x14ac:dyDescent="0.25">
      <c r="B551" s="3" t="s">
        <v>885</v>
      </c>
      <c r="C551" t="s">
        <v>935</v>
      </c>
      <c r="D551" t="s">
        <v>936</v>
      </c>
    </row>
    <row r="552" spans="2:4" x14ac:dyDescent="0.25">
      <c r="B552" s="3" t="s">
        <v>885</v>
      </c>
      <c r="C552" s="3" t="s">
        <v>935</v>
      </c>
      <c r="D552" t="s">
        <v>937</v>
      </c>
    </row>
    <row r="553" spans="2:4" x14ac:dyDescent="0.25">
      <c r="B553" s="3" t="s">
        <v>885</v>
      </c>
      <c r="C553" s="3" t="s">
        <v>935</v>
      </c>
      <c r="D553" t="s">
        <v>938</v>
      </c>
    </row>
    <row r="554" spans="2:4" x14ac:dyDescent="0.25">
      <c r="B554" s="3" t="s">
        <v>885</v>
      </c>
      <c r="C554" s="3" t="s">
        <v>935</v>
      </c>
      <c r="D554" t="s">
        <v>818</v>
      </c>
    </row>
    <row r="555" spans="2:4" x14ac:dyDescent="0.25">
      <c r="B555" s="3" t="s">
        <v>885</v>
      </c>
      <c r="C555" s="3" t="s">
        <v>935</v>
      </c>
      <c r="D555" t="s">
        <v>550</v>
      </c>
    </row>
    <row r="556" spans="2:4" x14ac:dyDescent="0.25">
      <c r="B556" s="3" t="s">
        <v>885</v>
      </c>
      <c r="C556" s="3" t="s">
        <v>935</v>
      </c>
      <c r="D556" t="s">
        <v>736</v>
      </c>
    </row>
    <row r="557" spans="2:4" x14ac:dyDescent="0.25">
      <c r="B557" s="3" t="s">
        <v>885</v>
      </c>
      <c r="C557" t="s">
        <v>972</v>
      </c>
      <c r="D557" t="s">
        <v>940</v>
      </c>
    </row>
    <row r="558" spans="2:4" x14ac:dyDescent="0.25">
      <c r="B558" s="3" t="s">
        <v>885</v>
      </c>
      <c r="C558" s="3" t="s">
        <v>939</v>
      </c>
      <c r="D558" t="s">
        <v>941</v>
      </c>
    </row>
    <row r="559" spans="2:4" x14ac:dyDescent="0.25">
      <c r="B559" s="3" t="s">
        <v>885</v>
      </c>
      <c r="C559" s="3" t="s">
        <v>939</v>
      </c>
      <c r="D559" t="s">
        <v>942</v>
      </c>
    </row>
    <row r="560" spans="2:4" x14ac:dyDescent="0.25">
      <c r="B560" s="3" t="s">
        <v>885</v>
      </c>
      <c r="C560" s="3" t="s">
        <v>939</v>
      </c>
      <c r="D560" t="s">
        <v>943</v>
      </c>
    </row>
    <row r="561" spans="2:4" x14ac:dyDescent="0.25">
      <c r="B561" s="3" t="s">
        <v>885</v>
      </c>
      <c r="C561" s="3" t="s">
        <v>939</v>
      </c>
      <c r="D561" t="s">
        <v>944</v>
      </c>
    </row>
    <row r="562" spans="2:4" x14ac:dyDescent="0.25">
      <c r="B562" s="3" t="s">
        <v>885</v>
      </c>
      <c r="C562" s="3" t="s">
        <v>939</v>
      </c>
      <c r="D562" t="s">
        <v>945</v>
      </c>
    </row>
    <row r="563" spans="2:4" x14ac:dyDescent="0.25">
      <c r="B563" s="3" t="s">
        <v>885</v>
      </c>
      <c r="C563" s="3" t="s">
        <v>939</v>
      </c>
      <c r="D563" t="s">
        <v>946</v>
      </c>
    </row>
    <row r="564" spans="2:4" x14ac:dyDescent="0.25">
      <c r="B564" s="3" t="s">
        <v>885</v>
      </c>
      <c r="C564" s="3" t="s">
        <v>939</v>
      </c>
      <c r="D564" t="s">
        <v>651</v>
      </c>
    </row>
    <row r="565" spans="2:4" x14ac:dyDescent="0.25">
      <c r="B565" s="3" t="s">
        <v>885</v>
      </c>
      <c r="C565" t="s">
        <v>947</v>
      </c>
      <c r="D565" t="s">
        <v>948</v>
      </c>
    </row>
    <row r="566" spans="2:4" x14ac:dyDescent="0.25">
      <c r="B566" s="3" t="s">
        <v>885</v>
      </c>
      <c r="C566" s="3" t="s">
        <v>947</v>
      </c>
      <c r="D566" t="s">
        <v>949</v>
      </c>
    </row>
    <row r="567" spans="2:4" x14ac:dyDescent="0.25">
      <c r="B567" s="3" t="s">
        <v>885</v>
      </c>
      <c r="C567" s="3" t="s">
        <v>947</v>
      </c>
      <c r="D567" t="s">
        <v>950</v>
      </c>
    </row>
    <row r="568" spans="2:4" x14ac:dyDescent="0.25">
      <c r="B568" s="3" t="s">
        <v>885</v>
      </c>
      <c r="C568" s="3" t="s">
        <v>947</v>
      </c>
      <c r="D568" t="s">
        <v>951</v>
      </c>
    </row>
    <row r="569" spans="2:4" x14ac:dyDescent="0.25">
      <c r="B569" s="3" t="s">
        <v>885</v>
      </c>
      <c r="C569" s="3" t="s">
        <v>947</v>
      </c>
      <c r="D569" t="s">
        <v>741</v>
      </c>
    </row>
    <row r="570" spans="2:4" x14ac:dyDescent="0.25">
      <c r="B570" s="3" t="s">
        <v>885</v>
      </c>
      <c r="C570" s="3" t="s">
        <v>947</v>
      </c>
      <c r="D570" t="s">
        <v>952</v>
      </c>
    </row>
    <row r="571" spans="2:4" x14ac:dyDescent="0.25">
      <c r="B571" s="3" t="s">
        <v>885</v>
      </c>
      <c r="C571" s="3" t="s">
        <v>947</v>
      </c>
      <c r="D571" t="s">
        <v>953</v>
      </c>
    </row>
    <row r="572" spans="2:4" x14ac:dyDescent="0.25">
      <c r="B572" s="3" t="s">
        <v>885</v>
      </c>
      <c r="C572" s="3" t="s">
        <v>947</v>
      </c>
      <c r="D572" t="s">
        <v>954</v>
      </c>
    </row>
    <row r="573" spans="2:4" x14ac:dyDescent="0.25">
      <c r="B573" s="3" t="s">
        <v>885</v>
      </c>
      <c r="C573" s="3" t="s">
        <v>947</v>
      </c>
      <c r="D573" t="s">
        <v>517</v>
      </c>
    </row>
    <row r="574" spans="2:4" x14ac:dyDescent="0.25">
      <c r="B574" s="3" t="s">
        <v>885</v>
      </c>
      <c r="C574" s="3" t="s">
        <v>947</v>
      </c>
      <c r="D574" t="s">
        <v>955</v>
      </c>
    </row>
    <row r="575" spans="2:4" x14ac:dyDescent="0.25">
      <c r="B575" s="3" t="s">
        <v>885</v>
      </c>
      <c r="C575" s="3" t="s">
        <v>947</v>
      </c>
      <c r="D575" t="s">
        <v>917</v>
      </c>
    </row>
    <row r="576" spans="2:4" x14ac:dyDescent="0.25">
      <c r="B576" s="3" t="s">
        <v>885</v>
      </c>
      <c r="C576" s="3" t="s">
        <v>947</v>
      </c>
      <c r="D576" t="s">
        <v>956</v>
      </c>
    </row>
    <row r="577" spans="2:4" x14ac:dyDescent="0.25">
      <c r="B577" s="3" t="s">
        <v>885</v>
      </c>
      <c r="C577" s="3" t="s">
        <v>947</v>
      </c>
      <c r="D577" t="s">
        <v>947</v>
      </c>
    </row>
    <row r="578" spans="2:4" x14ac:dyDescent="0.25">
      <c r="B578" s="3" t="s">
        <v>885</v>
      </c>
      <c r="C578" s="3" t="s">
        <v>947</v>
      </c>
      <c r="D578" t="s">
        <v>957</v>
      </c>
    </row>
    <row r="579" spans="2:4" x14ac:dyDescent="0.25">
      <c r="B579" s="3" t="s">
        <v>885</v>
      </c>
      <c r="C579" s="3" t="s">
        <v>947</v>
      </c>
      <c r="D579" t="s">
        <v>958</v>
      </c>
    </row>
    <row r="580" spans="2:4" x14ac:dyDescent="0.25">
      <c r="B580" s="3" t="s">
        <v>885</v>
      </c>
      <c r="C580" t="s">
        <v>959</v>
      </c>
      <c r="D580" t="s">
        <v>754</v>
      </c>
    </row>
    <row r="581" spans="2:4" x14ac:dyDescent="0.25">
      <c r="B581" s="3" t="s">
        <v>885</v>
      </c>
      <c r="C581" s="3" t="s">
        <v>959</v>
      </c>
      <c r="D581" t="s">
        <v>805</v>
      </c>
    </row>
    <row r="582" spans="2:4" x14ac:dyDescent="0.25">
      <c r="B582" s="3" t="s">
        <v>885</v>
      </c>
      <c r="C582" s="3" t="s">
        <v>959</v>
      </c>
      <c r="D582" t="s">
        <v>960</v>
      </c>
    </row>
    <row r="583" spans="2:4" x14ac:dyDescent="0.25">
      <c r="B583" s="3" t="s">
        <v>885</v>
      </c>
      <c r="C583" s="3" t="s">
        <v>959</v>
      </c>
      <c r="D583" t="s">
        <v>961</v>
      </c>
    </row>
    <row r="584" spans="2:4" x14ac:dyDescent="0.25">
      <c r="B584" s="3" t="s">
        <v>885</v>
      </c>
      <c r="C584" s="3" t="s">
        <v>959</v>
      </c>
      <c r="D584" t="s">
        <v>469</v>
      </c>
    </row>
    <row r="585" spans="2:4" x14ac:dyDescent="0.25">
      <c r="B585" s="3" t="s">
        <v>885</v>
      </c>
      <c r="C585" s="3" t="s">
        <v>959</v>
      </c>
      <c r="D585" t="s">
        <v>962</v>
      </c>
    </row>
    <row r="586" spans="2:4" x14ac:dyDescent="0.25">
      <c r="B586" s="3" t="s">
        <v>885</v>
      </c>
      <c r="C586" s="3" t="s">
        <v>959</v>
      </c>
      <c r="D586" t="s">
        <v>954</v>
      </c>
    </row>
    <row r="587" spans="2:4" x14ac:dyDescent="0.25">
      <c r="B587" s="3" t="s">
        <v>885</v>
      </c>
      <c r="C587" s="3" t="s">
        <v>959</v>
      </c>
      <c r="D587" t="s">
        <v>963</v>
      </c>
    </row>
    <row r="588" spans="2:4" x14ac:dyDescent="0.25">
      <c r="B588" s="3" t="s">
        <v>885</v>
      </c>
      <c r="C588" s="3" t="s">
        <v>959</v>
      </c>
      <c r="D588" t="s">
        <v>595</v>
      </c>
    </row>
    <row r="589" spans="2:4" x14ac:dyDescent="0.25">
      <c r="B589" s="3" t="s">
        <v>885</v>
      </c>
      <c r="C589" s="3" t="s">
        <v>959</v>
      </c>
      <c r="D589" t="s">
        <v>964</v>
      </c>
    </row>
    <row r="590" spans="2:4" x14ac:dyDescent="0.25">
      <c r="B590" s="3" t="s">
        <v>885</v>
      </c>
      <c r="C590" s="3" t="s">
        <v>959</v>
      </c>
      <c r="D590" t="s">
        <v>959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61"/>
  <sheetViews>
    <sheetView topLeftCell="A19" workbookViewId="0">
      <selection activeCell="D394" sqref="D394"/>
    </sheetView>
  </sheetViews>
  <sheetFormatPr baseColWidth="10" defaultRowHeight="15" x14ac:dyDescent="0.25"/>
  <cols>
    <col min="2" max="2" width="13.7109375" bestFit="1" customWidth="1"/>
    <col min="3" max="3" width="14.7109375" bestFit="1" customWidth="1"/>
  </cols>
  <sheetData>
    <row r="1" spans="2:7" x14ac:dyDescent="0.25">
      <c r="G1" t="s">
        <v>971</v>
      </c>
    </row>
    <row r="2" spans="2:7" x14ac:dyDescent="0.25">
      <c r="B2" s="64" t="s">
        <v>420</v>
      </c>
      <c r="C2" s="64" t="s">
        <v>421</v>
      </c>
    </row>
    <row r="3" spans="2:7" x14ac:dyDescent="0.25">
      <c r="B3" s="3" t="s">
        <v>423</v>
      </c>
      <c r="C3" s="3" t="s">
        <v>424</v>
      </c>
      <c r="G3" t="s">
        <v>423</v>
      </c>
    </row>
    <row r="4" spans="2:7" x14ac:dyDescent="0.25">
      <c r="B4" s="3" t="s">
        <v>423</v>
      </c>
      <c r="C4" s="3" t="s">
        <v>423</v>
      </c>
    </row>
    <row r="5" spans="2:7" x14ac:dyDescent="0.25">
      <c r="B5" s="3" t="s">
        <v>423</v>
      </c>
      <c r="C5" s="3" t="s">
        <v>436</v>
      </c>
    </row>
    <row r="6" spans="2:7" x14ac:dyDescent="0.25">
      <c r="B6" s="3" t="s">
        <v>423</v>
      </c>
      <c r="C6" s="3" t="s">
        <v>448</v>
      </c>
    </row>
    <row r="7" spans="2:7" x14ac:dyDescent="0.25">
      <c r="B7" s="3" t="s">
        <v>464</v>
      </c>
      <c r="C7" s="3" t="s">
        <v>507</v>
      </c>
    </row>
    <row r="8" spans="2:7" x14ac:dyDescent="0.25">
      <c r="B8" s="3" t="s">
        <v>464</v>
      </c>
      <c r="C8" s="3" t="s">
        <v>465</v>
      </c>
    </row>
    <row r="9" spans="2:7" x14ac:dyDescent="0.25">
      <c r="B9" s="3" t="s">
        <v>464</v>
      </c>
      <c r="C9" s="3" t="s">
        <v>474</v>
      </c>
    </row>
    <row r="10" spans="2:7" x14ac:dyDescent="0.25">
      <c r="B10" s="3" t="s">
        <v>464</v>
      </c>
      <c r="C10" s="3" t="s">
        <v>480</v>
      </c>
    </row>
    <row r="11" spans="2:7" x14ac:dyDescent="0.25">
      <c r="B11" s="3" t="s">
        <v>464</v>
      </c>
      <c r="C11" s="3" t="s">
        <v>488</v>
      </c>
    </row>
    <row r="12" spans="2:7" x14ac:dyDescent="0.25">
      <c r="B12" s="3" t="s">
        <v>464</v>
      </c>
      <c r="C12" s="3" t="s">
        <v>495</v>
      </c>
    </row>
    <row r="13" spans="2:7" x14ac:dyDescent="0.25">
      <c r="B13" s="3" t="s">
        <v>464</v>
      </c>
      <c r="C13" s="3" t="s">
        <v>515</v>
      </c>
    </row>
    <row r="14" spans="2:7" x14ac:dyDescent="0.25">
      <c r="B14" s="3" t="s">
        <v>464</v>
      </c>
      <c r="C14" s="3" t="s">
        <v>523</v>
      </c>
    </row>
    <row r="15" spans="2:7" x14ac:dyDescent="0.25">
      <c r="B15" s="3" t="s">
        <v>464</v>
      </c>
      <c r="C15" s="3" t="s">
        <v>528</v>
      </c>
    </row>
    <row r="16" spans="2:7" x14ac:dyDescent="0.25">
      <c r="B16" s="3" t="s">
        <v>464</v>
      </c>
      <c r="C16" s="3" t="s">
        <v>533</v>
      </c>
    </row>
    <row r="17" spans="2:3" x14ac:dyDescent="0.25">
      <c r="B17" s="3" t="s">
        <v>464</v>
      </c>
      <c r="C17" s="3" t="s">
        <v>542</v>
      </c>
    </row>
    <row r="18" spans="2:3" x14ac:dyDescent="0.25">
      <c r="B18" s="3" t="s">
        <v>464</v>
      </c>
      <c r="C18" s="3" t="s">
        <v>546</v>
      </c>
    </row>
    <row r="19" spans="2:3" x14ac:dyDescent="0.25">
      <c r="B19" s="3" t="s">
        <v>464</v>
      </c>
      <c r="C19" s="3" t="s">
        <v>551</v>
      </c>
    </row>
    <row r="20" spans="2:3" x14ac:dyDescent="0.25">
      <c r="B20" s="3" t="s">
        <v>464</v>
      </c>
      <c r="C20" s="3" t="s">
        <v>462</v>
      </c>
    </row>
    <row r="21" spans="2:3" x14ac:dyDescent="0.25">
      <c r="B21" s="3" t="s">
        <v>557</v>
      </c>
      <c r="C21" s="3" t="s">
        <v>589</v>
      </c>
    </row>
    <row r="22" spans="2:3" x14ac:dyDescent="0.25">
      <c r="B22" s="3" t="s">
        <v>557</v>
      </c>
      <c r="C22" s="3" t="s">
        <v>558</v>
      </c>
    </row>
    <row r="23" spans="2:3" x14ac:dyDescent="0.25">
      <c r="B23" s="3" t="s">
        <v>557</v>
      </c>
      <c r="C23" s="3" t="s">
        <v>562</v>
      </c>
    </row>
    <row r="24" spans="2:3" x14ac:dyDescent="0.25">
      <c r="B24" s="3" t="s">
        <v>557</v>
      </c>
      <c r="C24" s="3" t="s">
        <v>572</v>
      </c>
    </row>
    <row r="25" spans="2:3" x14ac:dyDescent="0.25">
      <c r="B25" s="3" t="s">
        <v>557</v>
      </c>
      <c r="C25" s="3" t="s">
        <v>578</v>
      </c>
    </row>
    <row r="26" spans="2:3" x14ac:dyDescent="0.25">
      <c r="B26" s="3" t="s">
        <v>557</v>
      </c>
      <c r="C26" s="3" t="s">
        <v>584</v>
      </c>
    </row>
    <row r="27" spans="2:3" x14ac:dyDescent="0.25">
      <c r="B27" s="3" t="s">
        <v>599</v>
      </c>
      <c r="C27" s="3" t="s">
        <v>599</v>
      </c>
    </row>
    <row r="28" spans="2:3" x14ac:dyDescent="0.25">
      <c r="B28" s="3" t="s">
        <v>599</v>
      </c>
      <c r="C28" s="3" t="s">
        <v>612</v>
      </c>
    </row>
    <row r="29" spans="2:3" x14ac:dyDescent="0.25">
      <c r="B29" s="3" t="s">
        <v>599</v>
      </c>
      <c r="C29" s="3" t="s">
        <v>620</v>
      </c>
    </row>
    <row r="30" spans="2:3" x14ac:dyDescent="0.25">
      <c r="B30" s="3" t="s">
        <v>599</v>
      </c>
      <c r="C30" s="3" t="s">
        <v>626</v>
      </c>
    </row>
    <row r="31" spans="2:3" x14ac:dyDescent="0.25">
      <c r="B31" s="3" t="s">
        <v>599</v>
      </c>
      <c r="C31" s="3" t="s">
        <v>631</v>
      </c>
    </row>
    <row r="32" spans="2:3" x14ac:dyDescent="0.25">
      <c r="B32" s="3" t="s">
        <v>637</v>
      </c>
      <c r="C32" s="3" t="s">
        <v>638</v>
      </c>
    </row>
    <row r="33" spans="2:3" x14ac:dyDescent="0.25">
      <c r="B33" s="3" t="s">
        <v>637</v>
      </c>
      <c r="C33" s="3" t="s">
        <v>654</v>
      </c>
    </row>
    <row r="34" spans="2:3" x14ac:dyDescent="0.25">
      <c r="B34" s="3" t="s">
        <v>663</v>
      </c>
      <c r="C34" s="3" t="s">
        <v>664</v>
      </c>
    </row>
    <row r="35" spans="2:3" x14ac:dyDescent="0.25">
      <c r="B35" s="3" t="s">
        <v>663</v>
      </c>
      <c r="C35" s="3" t="s">
        <v>669</v>
      </c>
    </row>
    <row r="36" spans="2:3" x14ac:dyDescent="0.25">
      <c r="B36" s="3" t="s">
        <v>663</v>
      </c>
      <c r="C36" s="3" t="s">
        <v>676</v>
      </c>
    </row>
    <row r="37" spans="2:3" x14ac:dyDescent="0.25">
      <c r="B37" s="3" t="s">
        <v>663</v>
      </c>
      <c r="C37" s="3" t="s">
        <v>684</v>
      </c>
    </row>
    <row r="38" spans="2:3" x14ac:dyDescent="0.25">
      <c r="B38" s="3" t="s">
        <v>663</v>
      </c>
      <c r="C38" s="3" t="s">
        <v>691</v>
      </c>
    </row>
    <row r="39" spans="2:3" x14ac:dyDescent="0.25">
      <c r="B39" s="3" t="s">
        <v>663</v>
      </c>
      <c r="C39" s="3" t="s">
        <v>697</v>
      </c>
    </row>
    <row r="40" spans="2:3" x14ac:dyDescent="0.25">
      <c r="B40" s="3" t="s">
        <v>663</v>
      </c>
      <c r="C40" s="3" t="s">
        <v>709</v>
      </c>
    </row>
    <row r="41" spans="2:3" x14ac:dyDescent="0.25">
      <c r="B41" s="3" t="s">
        <v>710</v>
      </c>
      <c r="C41" s="3" t="s">
        <v>442</v>
      </c>
    </row>
    <row r="42" spans="2:3" x14ac:dyDescent="0.25">
      <c r="B42" s="3" t="s">
        <v>710</v>
      </c>
      <c r="C42" s="3" t="s">
        <v>714</v>
      </c>
    </row>
    <row r="43" spans="2:3" x14ac:dyDescent="0.25">
      <c r="B43" s="3" t="s">
        <v>710</v>
      </c>
      <c r="C43" s="3" t="s">
        <v>710</v>
      </c>
    </row>
    <row r="44" spans="2:3" x14ac:dyDescent="0.25">
      <c r="B44" s="3" t="s">
        <v>710</v>
      </c>
      <c r="C44" s="3" t="s">
        <v>753</v>
      </c>
    </row>
    <row r="45" spans="2:3" x14ac:dyDescent="0.25">
      <c r="B45" s="3" t="s">
        <v>710</v>
      </c>
      <c r="C45" s="3" t="s">
        <v>763</v>
      </c>
    </row>
    <row r="46" spans="2:3" x14ac:dyDescent="0.25">
      <c r="B46" s="3" t="s">
        <v>710</v>
      </c>
      <c r="C46" s="3" t="s">
        <v>561</v>
      </c>
    </row>
    <row r="47" spans="2:3" x14ac:dyDescent="0.25">
      <c r="B47" s="3" t="s">
        <v>710</v>
      </c>
      <c r="C47" s="3" t="s">
        <v>771</v>
      </c>
    </row>
    <row r="48" spans="2:3" x14ac:dyDescent="0.25">
      <c r="B48" s="3" t="s">
        <v>782</v>
      </c>
      <c r="C48" s="3" t="s">
        <v>782</v>
      </c>
    </row>
    <row r="49" spans="2:3" x14ac:dyDescent="0.25">
      <c r="B49" s="3" t="s">
        <v>782</v>
      </c>
      <c r="C49" s="3" t="s">
        <v>783</v>
      </c>
    </row>
    <row r="50" spans="2:3" x14ac:dyDescent="0.25">
      <c r="B50" s="3" t="s">
        <v>782</v>
      </c>
      <c r="C50" s="3" t="s">
        <v>670</v>
      </c>
    </row>
    <row r="51" spans="2:3" x14ac:dyDescent="0.25">
      <c r="B51" s="3" t="s">
        <v>782</v>
      </c>
      <c r="C51" s="3" t="s">
        <v>796</v>
      </c>
    </row>
    <row r="52" spans="2:3" x14ac:dyDescent="0.25">
      <c r="B52" s="3" t="s">
        <v>782</v>
      </c>
      <c r="C52" s="3" t="s">
        <v>821</v>
      </c>
    </row>
    <row r="53" spans="2:3" x14ac:dyDescent="0.25">
      <c r="B53" s="3" t="s">
        <v>782</v>
      </c>
      <c r="C53" s="3" t="s">
        <v>831</v>
      </c>
    </row>
    <row r="54" spans="2:3" x14ac:dyDescent="0.25">
      <c r="B54" s="3" t="s">
        <v>834</v>
      </c>
      <c r="C54" s="3" t="s">
        <v>835</v>
      </c>
    </row>
    <row r="55" spans="2:3" x14ac:dyDescent="0.25">
      <c r="B55" s="3" t="s">
        <v>834</v>
      </c>
      <c r="C55" s="3" t="s">
        <v>842</v>
      </c>
    </row>
    <row r="56" spans="2:3" x14ac:dyDescent="0.25">
      <c r="B56" s="3" t="s">
        <v>834</v>
      </c>
      <c r="C56" s="3" t="s">
        <v>853</v>
      </c>
    </row>
    <row r="57" spans="2:3" x14ac:dyDescent="0.25">
      <c r="B57" s="3" t="s">
        <v>834</v>
      </c>
      <c r="C57" s="3" t="s">
        <v>862</v>
      </c>
    </row>
    <row r="58" spans="2:3" x14ac:dyDescent="0.25">
      <c r="B58" s="3" t="s">
        <v>834</v>
      </c>
      <c r="C58" s="3" t="s">
        <v>512</v>
      </c>
    </row>
    <row r="59" spans="2:3" x14ac:dyDescent="0.25">
      <c r="B59" s="3" t="s">
        <v>885</v>
      </c>
      <c r="C59" s="3" t="s">
        <v>947</v>
      </c>
    </row>
    <row r="60" spans="2:3" x14ac:dyDescent="0.25">
      <c r="B60" s="3" t="s">
        <v>885</v>
      </c>
      <c r="C60" s="3" t="s">
        <v>886</v>
      </c>
    </row>
    <row r="61" spans="2:3" x14ac:dyDescent="0.25">
      <c r="B61" s="3" t="s">
        <v>885</v>
      </c>
      <c r="C61" s="3" t="s">
        <v>891</v>
      </c>
    </row>
    <row r="62" spans="2:3" x14ac:dyDescent="0.25">
      <c r="B62" s="3" t="s">
        <v>885</v>
      </c>
      <c r="C62" s="3" t="s">
        <v>900</v>
      </c>
    </row>
    <row r="63" spans="2:3" x14ac:dyDescent="0.25">
      <c r="B63" s="3" t="s">
        <v>885</v>
      </c>
      <c r="C63" s="3" t="s">
        <v>759</v>
      </c>
    </row>
    <row r="64" spans="2:3" x14ac:dyDescent="0.25">
      <c r="B64" s="3" t="s">
        <v>885</v>
      </c>
      <c r="C64" s="3" t="s">
        <v>760</v>
      </c>
    </row>
    <row r="65" spans="2:3" x14ac:dyDescent="0.25">
      <c r="B65" s="3" t="s">
        <v>885</v>
      </c>
      <c r="C65" s="3" t="s">
        <v>920</v>
      </c>
    </row>
    <row r="66" spans="2:3" x14ac:dyDescent="0.25">
      <c r="B66" s="3" t="s">
        <v>885</v>
      </c>
      <c r="C66" s="3" t="s">
        <v>928</v>
      </c>
    </row>
    <row r="67" spans="2:3" x14ac:dyDescent="0.25">
      <c r="B67" s="3" t="s">
        <v>885</v>
      </c>
      <c r="C67" s="3" t="s">
        <v>931</v>
      </c>
    </row>
    <row r="68" spans="2:3" x14ac:dyDescent="0.25">
      <c r="B68" s="3" t="s">
        <v>885</v>
      </c>
      <c r="C68" s="3" t="s">
        <v>818</v>
      </c>
    </row>
    <row r="69" spans="2:3" x14ac:dyDescent="0.25">
      <c r="B69" s="3" t="s">
        <v>885</v>
      </c>
      <c r="C69" s="3" t="s">
        <v>651</v>
      </c>
    </row>
    <row r="70" spans="2:3" x14ac:dyDescent="0.25">
      <c r="B70" s="3" t="s">
        <v>885</v>
      </c>
      <c r="C70" s="3" t="s">
        <v>959</v>
      </c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</sheetData>
  <dataValidations count="1">
    <dataValidation type="list" allowBlank="1" showInputMessage="1" showErrorMessage="1" sqref="G3" xr:uid="{00000000-0002-0000-0200-000000000000}">
      <formula1>$C$3:$C$6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12"/>
  <sheetViews>
    <sheetView workbookViewId="0">
      <selection activeCell="D394" sqref="D394"/>
    </sheetView>
  </sheetViews>
  <sheetFormatPr baseColWidth="10" defaultRowHeight="15" x14ac:dyDescent="0.25"/>
  <cols>
    <col min="2" max="2" width="14.140625" bestFit="1" customWidth="1"/>
  </cols>
  <sheetData>
    <row r="2" spans="2:2" x14ac:dyDescent="0.25">
      <c r="B2" s="64" t="s">
        <v>420</v>
      </c>
    </row>
    <row r="3" spans="2:2" x14ac:dyDescent="0.25">
      <c r="B3" t="s">
        <v>423</v>
      </c>
    </row>
    <row r="4" spans="2:2" x14ac:dyDescent="0.25">
      <c r="B4" t="s">
        <v>557</v>
      </c>
    </row>
    <row r="5" spans="2:2" x14ac:dyDescent="0.25">
      <c r="B5" t="s">
        <v>599</v>
      </c>
    </row>
    <row r="6" spans="2:2" x14ac:dyDescent="0.25">
      <c r="B6" t="s">
        <v>464</v>
      </c>
    </row>
    <row r="7" spans="2:2" x14ac:dyDescent="0.25">
      <c r="B7" t="s">
        <v>637</v>
      </c>
    </row>
    <row r="8" spans="2:2" x14ac:dyDescent="0.25">
      <c r="B8" t="s">
        <v>663</v>
      </c>
    </row>
    <row r="9" spans="2:2" x14ac:dyDescent="0.25">
      <c r="B9" t="s">
        <v>710</v>
      </c>
    </row>
    <row r="10" spans="2:2" x14ac:dyDescent="0.25">
      <c r="B10" t="s">
        <v>782</v>
      </c>
    </row>
    <row r="11" spans="2:2" x14ac:dyDescent="0.25">
      <c r="B11" t="s">
        <v>885</v>
      </c>
    </row>
    <row r="12" spans="2:2" x14ac:dyDescent="0.25">
      <c r="B12" t="s">
        <v>834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workbookViewId="0">
      <selection activeCell="D394" sqref="D394"/>
    </sheetView>
  </sheetViews>
  <sheetFormatPr baseColWidth="10" defaultRowHeight="15" x14ac:dyDescent="0.25"/>
  <cols>
    <col min="1" max="1" width="13.7109375" bestFit="1" customWidth="1"/>
    <col min="2" max="2" width="17.5703125" bestFit="1" customWidth="1"/>
    <col min="3" max="3" width="13.7109375" bestFit="1" customWidth="1"/>
    <col min="6" max="6" width="30.42578125" bestFit="1" customWidth="1"/>
  </cols>
  <sheetData>
    <row r="1" spans="1:8" x14ac:dyDescent="0.25">
      <c r="C1" s="66" t="s">
        <v>985</v>
      </c>
    </row>
    <row r="2" spans="1:8" x14ac:dyDescent="0.25">
      <c r="A2" t="s">
        <v>423</v>
      </c>
      <c r="B2" t="s">
        <v>975</v>
      </c>
      <c r="C2" t="s">
        <v>477</v>
      </c>
      <c r="D2">
        <v>1</v>
      </c>
    </row>
    <row r="3" spans="1:8" x14ac:dyDescent="0.25">
      <c r="A3" s="3" t="s">
        <v>423</v>
      </c>
      <c r="B3" t="s">
        <v>976</v>
      </c>
      <c r="C3" t="s">
        <v>976</v>
      </c>
      <c r="D3">
        <v>1</v>
      </c>
    </row>
    <row r="4" spans="1:8" x14ac:dyDescent="0.25">
      <c r="A4" s="3" t="s">
        <v>423</v>
      </c>
      <c r="B4" t="s">
        <v>977</v>
      </c>
      <c r="C4" t="s">
        <v>423</v>
      </c>
      <c r="D4">
        <v>1</v>
      </c>
      <c r="H4" s="3"/>
    </row>
    <row r="5" spans="1:8" x14ac:dyDescent="0.25">
      <c r="A5" s="3" t="s">
        <v>423</v>
      </c>
      <c r="B5" t="s">
        <v>438</v>
      </c>
      <c r="C5" t="str">
        <f t="shared" ref="C5:C21" si="0">B5</f>
        <v>El Empalme</v>
      </c>
      <c r="D5">
        <v>1</v>
      </c>
    </row>
    <row r="6" spans="1:8" x14ac:dyDescent="0.25">
      <c r="A6" s="3" t="s">
        <v>423</v>
      </c>
      <c r="B6" t="s">
        <v>447</v>
      </c>
      <c r="C6" s="3" t="str">
        <f t="shared" si="0"/>
        <v>El Silencio</v>
      </c>
      <c r="D6">
        <v>1</v>
      </c>
    </row>
    <row r="7" spans="1:8" x14ac:dyDescent="0.25">
      <c r="A7" s="3" t="s">
        <v>423</v>
      </c>
      <c r="B7" t="s">
        <v>445</v>
      </c>
      <c r="C7" s="3" t="str">
        <f t="shared" si="0"/>
        <v>Finca 30</v>
      </c>
      <c r="D7">
        <v>1</v>
      </c>
    </row>
    <row r="8" spans="1:8" x14ac:dyDescent="0.25">
      <c r="A8" s="3" t="s">
        <v>423</v>
      </c>
      <c r="B8" t="s">
        <v>446</v>
      </c>
      <c r="C8" s="3" t="str">
        <f t="shared" si="0"/>
        <v>Finca 60</v>
      </c>
      <c r="D8">
        <v>1</v>
      </c>
    </row>
    <row r="9" spans="1:8" x14ac:dyDescent="0.25">
      <c r="A9" s="3" t="s">
        <v>423</v>
      </c>
      <c r="B9" t="s">
        <v>974</v>
      </c>
      <c r="C9" s="3" t="str">
        <f t="shared" si="0"/>
        <v>Finca 6</v>
      </c>
      <c r="D9">
        <v>1</v>
      </c>
    </row>
    <row r="10" spans="1:8" x14ac:dyDescent="0.25">
      <c r="A10" t="s">
        <v>782</v>
      </c>
      <c r="B10" t="s">
        <v>808</v>
      </c>
      <c r="C10" s="3" t="str">
        <f t="shared" si="0"/>
        <v>Curundú</v>
      </c>
      <c r="D10">
        <v>1</v>
      </c>
    </row>
    <row r="11" spans="1:8" s="3" customFormat="1" x14ac:dyDescent="0.25">
      <c r="B11" s="3" t="s">
        <v>983</v>
      </c>
      <c r="C11" s="3" t="str">
        <f t="shared" si="0"/>
        <v>Curundu</v>
      </c>
      <c r="D11" s="3">
        <v>1</v>
      </c>
    </row>
    <row r="12" spans="1:8" x14ac:dyDescent="0.25">
      <c r="A12" s="3" t="s">
        <v>782</v>
      </c>
      <c r="B12" t="s">
        <v>805</v>
      </c>
      <c r="C12" s="3" t="str">
        <f t="shared" si="0"/>
        <v>Calidonia</v>
      </c>
      <c r="D12">
        <v>1</v>
      </c>
    </row>
    <row r="13" spans="1:8" x14ac:dyDescent="0.25">
      <c r="A13" s="3" t="s">
        <v>782</v>
      </c>
      <c r="B13" t="s">
        <v>817</v>
      </c>
      <c r="C13" s="3" t="str">
        <f t="shared" si="0"/>
        <v>San Felipe</v>
      </c>
      <c r="D13">
        <v>1</v>
      </c>
    </row>
    <row r="14" spans="1:8" x14ac:dyDescent="0.25">
      <c r="A14" s="3" t="s">
        <v>782</v>
      </c>
      <c r="B14" t="s">
        <v>749</v>
      </c>
      <c r="C14" s="3" t="str">
        <f t="shared" si="0"/>
        <v>Santa Ana</v>
      </c>
      <c r="D14">
        <v>1</v>
      </c>
    </row>
    <row r="15" spans="1:8" x14ac:dyDescent="0.25">
      <c r="A15" s="3" t="s">
        <v>782</v>
      </c>
      <c r="B15" t="s">
        <v>809</v>
      </c>
      <c r="C15" s="3" t="str">
        <f t="shared" si="0"/>
        <v>El Chorrillo</v>
      </c>
      <c r="D15">
        <v>1</v>
      </c>
    </row>
    <row r="16" spans="1:8" x14ac:dyDescent="0.25">
      <c r="A16" s="3" t="s">
        <v>782</v>
      </c>
      <c r="B16" t="s">
        <v>978</v>
      </c>
      <c r="C16" s="3" t="str">
        <f t="shared" si="0"/>
        <v>Chorrillo</v>
      </c>
      <c r="D16">
        <v>1</v>
      </c>
    </row>
    <row r="17" spans="1:4" x14ac:dyDescent="0.25">
      <c r="A17" s="3" t="s">
        <v>979</v>
      </c>
      <c r="B17" t="s">
        <v>470</v>
      </c>
      <c r="C17" s="3" t="str">
        <f t="shared" si="0"/>
        <v>Nuevo México</v>
      </c>
      <c r="D17">
        <v>1</v>
      </c>
    </row>
    <row r="18" spans="1:4" x14ac:dyDescent="0.25">
      <c r="A18" s="3" t="s">
        <v>980</v>
      </c>
      <c r="B18" t="s">
        <v>605</v>
      </c>
      <c r="C18" s="3" t="str">
        <f t="shared" si="0"/>
        <v>Cristóbal</v>
      </c>
      <c r="D18">
        <v>1</v>
      </c>
    </row>
    <row r="19" spans="1:4" x14ac:dyDescent="0.25">
      <c r="A19" t="s">
        <v>980</v>
      </c>
      <c r="B19" t="s">
        <v>981</v>
      </c>
      <c r="C19" s="3" t="str">
        <f t="shared" si="0"/>
        <v xml:space="preserve">Villa del Caribe </v>
      </c>
      <c r="D19">
        <v>1</v>
      </c>
    </row>
    <row r="20" spans="1:4" x14ac:dyDescent="0.25">
      <c r="A20" t="s">
        <v>980</v>
      </c>
      <c r="B20" t="s">
        <v>451</v>
      </c>
      <c r="C20" s="3" t="str">
        <f t="shared" si="0"/>
        <v>Miramar</v>
      </c>
      <c r="D20">
        <v>1</v>
      </c>
    </row>
    <row r="21" spans="1:4" x14ac:dyDescent="0.25">
      <c r="A21" s="3" t="s">
        <v>980</v>
      </c>
      <c r="B21" t="s">
        <v>632</v>
      </c>
      <c r="C21" s="3" t="str">
        <f t="shared" si="0"/>
        <v>Cuango</v>
      </c>
      <c r="D21">
        <v>1</v>
      </c>
    </row>
    <row r="22" spans="1:4" x14ac:dyDescent="0.25">
      <c r="A22" s="3" t="s">
        <v>980</v>
      </c>
      <c r="B22" t="s">
        <v>982</v>
      </c>
      <c r="C22" s="3" t="s">
        <v>599</v>
      </c>
      <c r="D22">
        <v>1</v>
      </c>
    </row>
    <row r="23" spans="1:4" x14ac:dyDescent="0.25">
      <c r="A23" s="3" t="s">
        <v>980</v>
      </c>
      <c r="B23" t="s">
        <v>629</v>
      </c>
      <c r="C23" s="3" t="s">
        <v>984</v>
      </c>
      <c r="D23">
        <v>1</v>
      </c>
    </row>
    <row r="24" spans="1:4" x14ac:dyDescent="0.25">
      <c r="A24" s="3"/>
      <c r="C24" s="3" t="s">
        <v>631</v>
      </c>
      <c r="D24">
        <v>1</v>
      </c>
    </row>
  </sheetData>
  <dataValidations count="1">
    <dataValidation type="list" allowBlank="1" showInputMessage="1" showErrorMessage="1" sqref="F2" xr:uid="{00000000-0002-0000-0400-000000000000}">
      <formula1>$M$2:$M$7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63"/>
  <sheetViews>
    <sheetView topLeftCell="A16" workbookViewId="0">
      <selection activeCell="D394" sqref="D394"/>
    </sheetView>
  </sheetViews>
  <sheetFormatPr baseColWidth="10" defaultRowHeight="15" x14ac:dyDescent="0.25"/>
  <cols>
    <col min="2" max="2" width="19.85546875" style="3" bestFit="1" customWidth="1"/>
    <col min="3" max="3" width="20.28515625" bestFit="1" customWidth="1"/>
  </cols>
  <sheetData>
    <row r="2" spans="2:4" x14ac:dyDescent="0.25">
      <c r="B2" s="3" t="s">
        <v>801</v>
      </c>
      <c r="C2" t="s">
        <v>801</v>
      </c>
      <c r="D2">
        <v>1</v>
      </c>
    </row>
    <row r="3" spans="2:4" x14ac:dyDescent="0.25">
      <c r="B3" s="3" t="s">
        <v>986</v>
      </c>
      <c r="C3" t="s">
        <v>822</v>
      </c>
      <c r="D3">
        <v>1</v>
      </c>
    </row>
    <row r="4" spans="2:4" x14ac:dyDescent="0.25">
      <c r="B4" s="3" t="s">
        <v>987</v>
      </c>
      <c r="C4" t="s">
        <v>825</v>
      </c>
      <c r="D4">
        <v>1</v>
      </c>
    </row>
    <row r="5" spans="2:4" x14ac:dyDescent="0.25">
      <c r="B5" s="3" t="s">
        <v>988</v>
      </c>
      <c r="C5" t="s">
        <v>828</v>
      </c>
      <c r="D5">
        <v>1</v>
      </c>
    </row>
    <row r="6" spans="2:4" x14ac:dyDescent="0.25">
      <c r="B6" s="3" t="s">
        <v>568</v>
      </c>
      <c r="C6" t="s">
        <v>568</v>
      </c>
      <c r="D6" s="3">
        <v>1</v>
      </c>
    </row>
    <row r="7" spans="2:4" x14ac:dyDescent="0.25">
      <c r="B7" s="3" t="s">
        <v>989</v>
      </c>
      <c r="C7" t="s">
        <v>989</v>
      </c>
      <c r="D7" s="3">
        <v>1</v>
      </c>
    </row>
    <row r="8" spans="2:4" x14ac:dyDescent="0.25">
      <c r="B8" s="3" t="s">
        <v>990</v>
      </c>
      <c r="C8" t="s">
        <v>830</v>
      </c>
      <c r="D8" s="3">
        <v>1</v>
      </c>
    </row>
    <row r="9" spans="2:4" x14ac:dyDescent="0.25">
      <c r="B9" s="3" t="s">
        <v>486</v>
      </c>
      <c r="C9" t="s">
        <v>486</v>
      </c>
      <c r="D9" s="3">
        <v>1</v>
      </c>
    </row>
    <row r="10" spans="2:4" x14ac:dyDescent="0.25">
      <c r="B10" s="3" t="s">
        <v>991</v>
      </c>
      <c r="C10" t="s">
        <v>815</v>
      </c>
      <c r="D10" s="3">
        <v>1</v>
      </c>
    </row>
    <row r="11" spans="2:4" x14ac:dyDescent="0.25">
      <c r="B11" s="3" t="s">
        <v>992</v>
      </c>
      <c r="C11" t="s">
        <v>813</v>
      </c>
      <c r="D11" s="3">
        <v>1</v>
      </c>
    </row>
    <row r="12" spans="2:4" x14ac:dyDescent="0.25">
      <c r="B12" s="3" t="s">
        <v>807</v>
      </c>
      <c r="C12" t="s">
        <v>807</v>
      </c>
      <c r="D12" s="3">
        <v>1</v>
      </c>
    </row>
    <row r="13" spans="2:4" x14ac:dyDescent="0.25">
      <c r="B13" s="3" t="s">
        <v>993</v>
      </c>
      <c r="C13" t="s">
        <v>823</v>
      </c>
      <c r="D13" s="3">
        <v>1</v>
      </c>
    </row>
    <row r="14" spans="2:4" x14ac:dyDescent="0.25">
      <c r="B14" s="3" t="s">
        <v>994</v>
      </c>
      <c r="C14" t="s">
        <v>824</v>
      </c>
      <c r="D14" s="3">
        <v>1</v>
      </c>
    </row>
    <row r="15" spans="2:4" x14ac:dyDescent="0.25">
      <c r="B15" s="3" t="s">
        <v>995</v>
      </c>
      <c r="C15" t="s">
        <v>827</v>
      </c>
      <c r="D15" s="3">
        <v>1</v>
      </c>
    </row>
    <row r="16" spans="2:4" x14ac:dyDescent="0.25">
      <c r="B16" s="3" t="s">
        <v>996</v>
      </c>
      <c r="C16" t="s">
        <v>819</v>
      </c>
      <c r="D16" s="3">
        <v>1</v>
      </c>
    </row>
    <row r="17" spans="2:4" x14ac:dyDescent="0.25">
      <c r="B17" s="3" t="s">
        <v>571</v>
      </c>
      <c r="C17" t="s">
        <v>571</v>
      </c>
      <c r="D17" s="3">
        <v>1</v>
      </c>
    </row>
    <row r="18" spans="2:4" x14ac:dyDescent="0.25">
      <c r="B18" s="3" t="s">
        <v>978</v>
      </c>
      <c r="C18" t="s">
        <v>978</v>
      </c>
      <c r="D18" s="3">
        <v>1</v>
      </c>
    </row>
    <row r="19" spans="2:4" x14ac:dyDescent="0.25">
      <c r="B19" s="3" t="s">
        <v>997</v>
      </c>
      <c r="C19" t="s">
        <v>997</v>
      </c>
      <c r="D19" s="3">
        <v>1</v>
      </c>
    </row>
    <row r="20" spans="2:4" x14ac:dyDescent="0.25">
      <c r="B20" s="3" t="s">
        <v>998</v>
      </c>
      <c r="C20" t="s">
        <v>998</v>
      </c>
      <c r="D20" s="3">
        <v>1</v>
      </c>
    </row>
    <row r="21" spans="2:4" x14ac:dyDescent="0.25">
      <c r="B21" s="3" t="s">
        <v>749</v>
      </c>
      <c r="C21" t="s">
        <v>749</v>
      </c>
      <c r="D21" s="3">
        <v>1</v>
      </c>
    </row>
    <row r="22" spans="2:4" x14ac:dyDescent="0.25">
      <c r="B22" s="3" t="s">
        <v>808</v>
      </c>
      <c r="C22" t="s">
        <v>808</v>
      </c>
      <c r="D22" s="3">
        <v>1</v>
      </c>
    </row>
    <row r="23" spans="2:4" x14ac:dyDescent="0.25">
      <c r="B23" s="3" t="s">
        <v>999</v>
      </c>
      <c r="C23" t="s">
        <v>1000</v>
      </c>
      <c r="D23" s="3">
        <v>1</v>
      </c>
    </row>
    <row r="24" spans="2:4" x14ac:dyDescent="0.25">
      <c r="B24" s="3" t="s">
        <v>1001</v>
      </c>
      <c r="C24" t="s">
        <v>816</v>
      </c>
      <c r="D24" s="3">
        <v>1</v>
      </c>
    </row>
    <row r="25" spans="2:4" x14ac:dyDescent="0.25">
      <c r="B25" s="3" t="s">
        <v>1002</v>
      </c>
      <c r="C25" t="s">
        <v>980</v>
      </c>
      <c r="D25" s="3">
        <v>1</v>
      </c>
    </row>
    <row r="26" spans="2:4" x14ac:dyDescent="0.25">
      <c r="B26" s="3" t="s">
        <v>610</v>
      </c>
      <c r="C26" t="s">
        <v>610</v>
      </c>
      <c r="D26" s="3">
        <v>1</v>
      </c>
    </row>
    <row r="27" spans="2:4" x14ac:dyDescent="0.25">
      <c r="B27" s="3" t="s">
        <v>603</v>
      </c>
      <c r="C27" t="s">
        <v>603</v>
      </c>
      <c r="D27" s="3">
        <v>1</v>
      </c>
    </row>
    <row r="28" spans="2:4" x14ac:dyDescent="0.25">
      <c r="B28" s="3" t="s">
        <v>601</v>
      </c>
      <c r="C28" t="s">
        <v>601</v>
      </c>
      <c r="D28" s="3">
        <v>1</v>
      </c>
    </row>
    <row r="29" spans="2:4" x14ac:dyDescent="0.25">
      <c r="B29" s="3" t="s">
        <v>1003</v>
      </c>
      <c r="C29" t="s">
        <v>869</v>
      </c>
      <c r="D29" s="3">
        <v>1</v>
      </c>
    </row>
    <row r="30" spans="2:4" x14ac:dyDescent="0.25">
      <c r="B30" s="3" t="s">
        <v>541</v>
      </c>
      <c r="C30" t="s">
        <v>867</v>
      </c>
      <c r="D30" s="3">
        <v>1</v>
      </c>
    </row>
    <row r="31" spans="2:4" x14ac:dyDescent="0.25">
      <c r="B31" s="3" t="s">
        <v>1004</v>
      </c>
      <c r="C31" t="s">
        <v>877</v>
      </c>
      <c r="D31" s="3">
        <v>1</v>
      </c>
    </row>
    <row r="32" spans="2:4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135"/>
  <sheetViews>
    <sheetView topLeftCell="A124" workbookViewId="0">
      <selection activeCell="D394" sqref="D394"/>
    </sheetView>
  </sheetViews>
  <sheetFormatPr baseColWidth="10" defaultRowHeight="15" x14ac:dyDescent="0.25"/>
  <cols>
    <col min="2" max="2" width="27.5703125" bestFit="1" customWidth="1"/>
  </cols>
  <sheetData>
    <row r="2" spans="2:3" x14ac:dyDescent="0.25">
      <c r="B2" t="s">
        <v>802</v>
      </c>
      <c r="C2">
        <v>1</v>
      </c>
    </row>
    <row r="3" spans="2:3" x14ac:dyDescent="0.25">
      <c r="B3" t="s">
        <v>807</v>
      </c>
      <c r="C3" s="3">
        <v>1</v>
      </c>
    </row>
    <row r="4" spans="2:3" x14ac:dyDescent="0.25">
      <c r="B4" t="s">
        <v>568</v>
      </c>
      <c r="C4" s="3">
        <v>1</v>
      </c>
    </row>
    <row r="5" spans="2:3" x14ac:dyDescent="0.25">
      <c r="B5" t="s">
        <v>812</v>
      </c>
      <c r="C5" s="3">
        <v>1</v>
      </c>
    </row>
    <row r="6" spans="2:3" x14ac:dyDescent="0.25">
      <c r="B6" t="s">
        <v>813</v>
      </c>
      <c r="C6" s="3">
        <v>1</v>
      </c>
    </row>
    <row r="7" spans="2:3" x14ac:dyDescent="0.25">
      <c r="B7" t="s">
        <v>814</v>
      </c>
      <c r="C7" s="3">
        <v>1</v>
      </c>
    </row>
    <row r="8" spans="2:3" x14ac:dyDescent="0.25">
      <c r="B8" t="s">
        <v>486</v>
      </c>
      <c r="C8" s="3">
        <v>1</v>
      </c>
    </row>
    <row r="9" spans="2:3" x14ac:dyDescent="0.25">
      <c r="B9" t="s">
        <v>816</v>
      </c>
      <c r="C9" s="3">
        <v>1</v>
      </c>
    </row>
    <row r="10" spans="2:3" x14ac:dyDescent="0.25">
      <c r="B10" t="s">
        <v>821</v>
      </c>
      <c r="C10" s="3">
        <v>1</v>
      </c>
    </row>
    <row r="11" spans="2:3" x14ac:dyDescent="0.25">
      <c r="B11" t="s">
        <v>1000</v>
      </c>
      <c r="C11" s="3">
        <v>1</v>
      </c>
    </row>
    <row r="12" spans="2:3" x14ac:dyDescent="0.25">
      <c r="B12" t="s">
        <v>801</v>
      </c>
      <c r="C12" s="3">
        <v>1</v>
      </c>
    </row>
    <row r="13" spans="2:3" x14ac:dyDescent="0.25">
      <c r="B13" t="s">
        <v>811</v>
      </c>
      <c r="C13" s="3">
        <v>1</v>
      </c>
    </row>
    <row r="14" spans="2:3" x14ac:dyDescent="0.25">
      <c r="B14" s="67" t="s">
        <v>1005</v>
      </c>
      <c r="C14" s="3">
        <v>1</v>
      </c>
    </row>
    <row r="15" spans="2:3" x14ac:dyDescent="0.25">
      <c r="B15" s="67" t="s">
        <v>838</v>
      </c>
      <c r="C15" s="3">
        <v>1</v>
      </c>
    </row>
    <row r="16" spans="2:3" x14ac:dyDescent="0.25">
      <c r="B16" s="3" t="s">
        <v>863</v>
      </c>
      <c r="C16" s="3">
        <v>1</v>
      </c>
    </row>
    <row r="17" spans="2:3" x14ac:dyDescent="0.25">
      <c r="B17" s="3" t="s">
        <v>864</v>
      </c>
      <c r="C17" s="3">
        <v>1</v>
      </c>
    </row>
    <row r="18" spans="2:3" x14ac:dyDescent="0.25">
      <c r="B18" s="3" t="s">
        <v>865</v>
      </c>
      <c r="C18" s="3">
        <v>1</v>
      </c>
    </row>
    <row r="19" spans="2:3" x14ac:dyDescent="0.25">
      <c r="B19" s="3" t="s">
        <v>866</v>
      </c>
      <c r="C19" s="3">
        <v>1</v>
      </c>
    </row>
    <row r="20" spans="2:3" x14ac:dyDescent="0.25">
      <c r="B20" s="3" t="s">
        <v>867</v>
      </c>
      <c r="C20" s="3">
        <v>1</v>
      </c>
    </row>
    <row r="21" spans="2:3" x14ac:dyDescent="0.25">
      <c r="B21" s="3" t="s">
        <v>592</v>
      </c>
      <c r="C21" s="3">
        <v>1</v>
      </c>
    </row>
    <row r="22" spans="2:3" x14ac:dyDescent="0.25">
      <c r="B22" s="3" t="s">
        <v>868</v>
      </c>
      <c r="C22" s="3">
        <v>1</v>
      </c>
    </row>
    <row r="23" spans="2:3" x14ac:dyDescent="0.25">
      <c r="B23" s="3" t="s">
        <v>869</v>
      </c>
      <c r="C23" s="3">
        <v>1</v>
      </c>
    </row>
    <row r="24" spans="2:3" x14ac:dyDescent="0.25">
      <c r="B24" s="3" t="s">
        <v>663</v>
      </c>
      <c r="C24" s="3">
        <v>1</v>
      </c>
    </row>
    <row r="25" spans="2:3" x14ac:dyDescent="0.25">
      <c r="B25" s="3" t="s">
        <v>870</v>
      </c>
      <c r="C25" s="3">
        <v>1</v>
      </c>
    </row>
    <row r="26" spans="2:3" x14ac:dyDescent="0.25">
      <c r="B26" s="3" t="s">
        <v>871</v>
      </c>
      <c r="C26" s="3">
        <v>1</v>
      </c>
    </row>
    <row r="27" spans="2:3" x14ac:dyDescent="0.25">
      <c r="B27" s="3" t="s">
        <v>872</v>
      </c>
      <c r="C27" s="3">
        <v>1</v>
      </c>
    </row>
    <row r="28" spans="2:3" x14ac:dyDescent="0.25">
      <c r="B28" s="3" t="s">
        <v>873</v>
      </c>
      <c r="C28" s="3">
        <v>1</v>
      </c>
    </row>
    <row r="29" spans="2:3" x14ac:dyDescent="0.25">
      <c r="B29" s="3" t="s">
        <v>874</v>
      </c>
      <c r="C29" s="3">
        <v>1</v>
      </c>
    </row>
    <row r="30" spans="2:3" x14ac:dyDescent="0.25">
      <c r="B30" s="3" t="s">
        <v>875</v>
      </c>
      <c r="C30" s="3">
        <v>1</v>
      </c>
    </row>
    <row r="31" spans="2:3" x14ac:dyDescent="0.25">
      <c r="B31" s="3" t="s">
        <v>876</v>
      </c>
      <c r="C31" s="3">
        <v>1</v>
      </c>
    </row>
    <row r="32" spans="2:3" x14ac:dyDescent="0.25">
      <c r="B32" s="3" t="s">
        <v>877</v>
      </c>
      <c r="C32" s="3">
        <v>1</v>
      </c>
    </row>
    <row r="33" spans="2:3" x14ac:dyDescent="0.25">
      <c r="B33" s="3" t="s">
        <v>571</v>
      </c>
      <c r="C33" s="3">
        <v>1</v>
      </c>
    </row>
    <row r="34" spans="2:3" x14ac:dyDescent="0.25">
      <c r="B34" t="s">
        <v>600</v>
      </c>
      <c r="C34" s="3">
        <v>1</v>
      </c>
    </row>
    <row r="35" spans="2:3" x14ac:dyDescent="0.25">
      <c r="B35" t="s">
        <v>601</v>
      </c>
      <c r="C35" s="3">
        <v>1</v>
      </c>
    </row>
    <row r="36" spans="2:3" x14ac:dyDescent="0.25">
      <c r="B36" t="s">
        <v>602</v>
      </c>
      <c r="C36" s="3">
        <v>1</v>
      </c>
    </row>
    <row r="37" spans="2:3" x14ac:dyDescent="0.25">
      <c r="B37" t="s">
        <v>603</v>
      </c>
      <c r="C37" s="3">
        <v>1</v>
      </c>
    </row>
    <row r="38" spans="2:3" x14ac:dyDescent="0.25">
      <c r="B38" t="s">
        <v>604</v>
      </c>
      <c r="C38" s="3">
        <v>1</v>
      </c>
    </row>
    <row r="39" spans="2:3" x14ac:dyDescent="0.25">
      <c r="B39" t="s">
        <v>605</v>
      </c>
      <c r="C39" s="3">
        <v>1</v>
      </c>
    </row>
    <row r="40" spans="2:3" x14ac:dyDescent="0.25">
      <c r="B40" t="s">
        <v>606</v>
      </c>
      <c r="C40" s="3">
        <v>1</v>
      </c>
    </row>
    <row r="41" spans="2:3" x14ac:dyDescent="0.25">
      <c r="B41" t="s">
        <v>607</v>
      </c>
      <c r="C41" s="3">
        <v>1</v>
      </c>
    </row>
    <row r="42" spans="2:3" x14ac:dyDescent="0.25">
      <c r="B42" t="s">
        <v>608</v>
      </c>
      <c r="C42" s="3">
        <v>1</v>
      </c>
    </row>
    <row r="43" spans="2:3" x14ac:dyDescent="0.25">
      <c r="B43" t="s">
        <v>609</v>
      </c>
      <c r="C43" s="3">
        <v>1</v>
      </c>
    </row>
    <row r="44" spans="2:3" x14ac:dyDescent="0.25">
      <c r="B44" t="s">
        <v>610</v>
      </c>
      <c r="C44" s="3">
        <v>1</v>
      </c>
    </row>
    <row r="45" spans="2:3" x14ac:dyDescent="0.25">
      <c r="B45" t="s">
        <v>611</v>
      </c>
      <c r="C45" s="3">
        <v>1</v>
      </c>
    </row>
    <row r="46" spans="2:3" x14ac:dyDescent="0.25">
      <c r="B46" t="s">
        <v>550</v>
      </c>
      <c r="C46" s="3">
        <v>1</v>
      </c>
    </row>
    <row r="47" spans="2:3" x14ac:dyDescent="0.25">
      <c r="B47" t="s">
        <v>503</v>
      </c>
      <c r="C47" s="3">
        <v>1</v>
      </c>
    </row>
    <row r="48" spans="2:3" x14ac:dyDescent="0.25">
      <c r="B48" t="s">
        <v>613</v>
      </c>
      <c r="C48" s="3">
        <v>1</v>
      </c>
    </row>
    <row r="49" spans="2:3" x14ac:dyDescent="0.25">
      <c r="B49" t="s">
        <v>614</v>
      </c>
      <c r="C49" s="3">
        <v>1</v>
      </c>
    </row>
    <row r="50" spans="2:3" x14ac:dyDescent="0.25">
      <c r="B50" t="s">
        <v>615</v>
      </c>
      <c r="C50" s="3">
        <v>1</v>
      </c>
    </row>
    <row r="51" spans="2:3" x14ac:dyDescent="0.25">
      <c r="B51" t="s">
        <v>616</v>
      </c>
      <c r="C51" s="3">
        <v>1</v>
      </c>
    </row>
    <row r="52" spans="2:3" x14ac:dyDescent="0.25">
      <c r="B52" t="s">
        <v>617</v>
      </c>
      <c r="C52" s="3">
        <v>1</v>
      </c>
    </row>
    <row r="53" spans="2:3" x14ac:dyDescent="0.25">
      <c r="B53" t="s">
        <v>618</v>
      </c>
      <c r="C53" s="3">
        <v>1</v>
      </c>
    </row>
    <row r="54" spans="2:3" x14ac:dyDescent="0.25">
      <c r="B54" t="s">
        <v>619</v>
      </c>
      <c r="C54" s="3">
        <v>1</v>
      </c>
    </row>
    <row r="55" spans="2:3" x14ac:dyDescent="0.25">
      <c r="B55" t="s">
        <v>621</v>
      </c>
      <c r="C55" s="3">
        <v>1</v>
      </c>
    </row>
    <row r="56" spans="2:3" x14ac:dyDescent="0.25">
      <c r="B56" t="s">
        <v>622</v>
      </c>
      <c r="C56" s="3">
        <v>1</v>
      </c>
    </row>
    <row r="57" spans="2:3" x14ac:dyDescent="0.25">
      <c r="B57" t="s">
        <v>623</v>
      </c>
      <c r="C57" s="3">
        <v>1</v>
      </c>
    </row>
    <row r="58" spans="2:3" x14ac:dyDescent="0.25">
      <c r="B58" t="s">
        <v>624</v>
      </c>
      <c r="C58" s="3">
        <v>1</v>
      </c>
    </row>
    <row r="59" spans="2:3" x14ac:dyDescent="0.25">
      <c r="B59" t="s">
        <v>596</v>
      </c>
      <c r="C59" s="3">
        <v>1</v>
      </c>
    </row>
    <row r="60" spans="2:3" x14ac:dyDescent="0.25">
      <c r="B60" t="s">
        <v>625</v>
      </c>
      <c r="C60" s="3">
        <v>1</v>
      </c>
    </row>
    <row r="61" spans="2:3" x14ac:dyDescent="0.25">
      <c r="B61" t="s">
        <v>627</v>
      </c>
      <c r="C61" s="3">
        <v>1</v>
      </c>
    </row>
    <row r="62" spans="2:3" x14ac:dyDescent="0.25">
      <c r="B62" t="s">
        <v>628</v>
      </c>
      <c r="C62" s="3">
        <v>1</v>
      </c>
    </row>
    <row r="63" spans="2:3" x14ac:dyDescent="0.25">
      <c r="B63" t="s">
        <v>629</v>
      </c>
      <c r="C63" s="3">
        <v>1</v>
      </c>
    </row>
    <row r="64" spans="2:3" x14ac:dyDescent="0.25">
      <c r="B64" t="s">
        <v>630</v>
      </c>
      <c r="C64" s="3">
        <v>1</v>
      </c>
    </row>
    <row r="65" spans="2:3" x14ac:dyDescent="0.25">
      <c r="B65" t="s">
        <v>626</v>
      </c>
      <c r="C65" s="3">
        <v>1</v>
      </c>
    </row>
    <row r="66" spans="2:3" x14ac:dyDescent="0.25">
      <c r="B66" t="s">
        <v>632</v>
      </c>
      <c r="C66" s="3">
        <v>1</v>
      </c>
    </row>
    <row r="67" spans="2:3" x14ac:dyDescent="0.25">
      <c r="B67" t="s">
        <v>451</v>
      </c>
      <c r="C67" s="3">
        <v>1</v>
      </c>
    </row>
    <row r="68" spans="2:3" x14ac:dyDescent="0.25">
      <c r="B68" t="s">
        <v>633</v>
      </c>
      <c r="C68" s="3">
        <v>1</v>
      </c>
    </row>
    <row r="69" spans="2:3" x14ac:dyDescent="0.25">
      <c r="B69" t="s">
        <v>634</v>
      </c>
      <c r="C69" s="3">
        <v>1</v>
      </c>
    </row>
    <row r="70" spans="2:3" x14ac:dyDescent="0.25">
      <c r="B70" t="s">
        <v>494</v>
      </c>
      <c r="C70" s="3">
        <v>1</v>
      </c>
    </row>
    <row r="71" spans="2:3" x14ac:dyDescent="0.25">
      <c r="B71" t="s">
        <v>635</v>
      </c>
      <c r="C71" s="3">
        <v>1</v>
      </c>
    </row>
    <row r="72" spans="2:3" x14ac:dyDescent="0.25">
      <c r="B72" t="s">
        <v>631</v>
      </c>
      <c r="C72" s="3">
        <v>1</v>
      </c>
    </row>
    <row r="73" spans="2:3" x14ac:dyDescent="0.25">
      <c r="B73" t="s">
        <v>636</v>
      </c>
      <c r="C73" s="3">
        <v>1</v>
      </c>
    </row>
    <row r="74" spans="2:3" x14ac:dyDescent="0.25">
      <c r="B74" s="3" t="s">
        <v>431</v>
      </c>
      <c r="C74" s="3">
        <v>1</v>
      </c>
    </row>
    <row r="75" spans="2:3" x14ac:dyDescent="0.25">
      <c r="B75" s="3" t="s">
        <v>432</v>
      </c>
      <c r="C75" s="3">
        <v>1</v>
      </c>
    </row>
    <row r="76" spans="2:3" x14ac:dyDescent="0.25">
      <c r="B76" s="3" t="s">
        <v>433</v>
      </c>
      <c r="C76" s="3">
        <v>1</v>
      </c>
    </row>
    <row r="77" spans="2:3" x14ac:dyDescent="0.25">
      <c r="B77" s="3" t="s">
        <v>434</v>
      </c>
      <c r="C77" s="3">
        <v>1</v>
      </c>
    </row>
    <row r="78" spans="2:3" x14ac:dyDescent="0.25">
      <c r="B78" s="3" t="s">
        <v>435</v>
      </c>
      <c r="C78" s="3">
        <v>1</v>
      </c>
    </row>
    <row r="79" spans="2:3" x14ac:dyDescent="0.25">
      <c r="B79" s="3" t="s">
        <v>436</v>
      </c>
      <c r="C79" s="3">
        <v>1</v>
      </c>
    </row>
    <row r="80" spans="2:3" x14ac:dyDescent="0.25">
      <c r="B80" s="3" t="s">
        <v>437</v>
      </c>
      <c r="C80" s="3">
        <v>1</v>
      </c>
    </row>
    <row r="81" spans="2:3" x14ac:dyDescent="0.25">
      <c r="B81" s="3" t="s">
        <v>438</v>
      </c>
      <c r="C81" s="3">
        <v>1</v>
      </c>
    </row>
    <row r="82" spans="2:3" x14ac:dyDescent="0.25">
      <c r="B82" s="3" t="s">
        <v>439</v>
      </c>
      <c r="C82" s="3">
        <v>1</v>
      </c>
    </row>
    <row r="83" spans="2:3" x14ac:dyDescent="0.25">
      <c r="B83" s="3" t="s">
        <v>440</v>
      </c>
      <c r="C83" s="3">
        <v>1</v>
      </c>
    </row>
    <row r="84" spans="2:3" x14ac:dyDescent="0.25">
      <c r="B84" s="3" t="s">
        <v>441</v>
      </c>
      <c r="C84" s="3">
        <v>1</v>
      </c>
    </row>
    <row r="85" spans="2:3" x14ac:dyDescent="0.25">
      <c r="B85" s="3" t="s">
        <v>442</v>
      </c>
      <c r="C85" s="3">
        <v>1</v>
      </c>
    </row>
    <row r="86" spans="2:3" x14ac:dyDescent="0.25">
      <c r="B86" s="3" t="s">
        <v>443</v>
      </c>
      <c r="C86" s="3">
        <v>1</v>
      </c>
    </row>
    <row r="87" spans="2:3" x14ac:dyDescent="0.25">
      <c r="B87" s="3" t="s">
        <v>444</v>
      </c>
      <c r="C87" s="3">
        <v>1</v>
      </c>
    </row>
    <row r="88" spans="2:3" x14ac:dyDescent="0.25">
      <c r="B88" s="3" t="s">
        <v>445</v>
      </c>
      <c r="C88" s="3">
        <v>1</v>
      </c>
    </row>
    <row r="89" spans="2:3" x14ac:dyDescent="0.25">
      <c r="B89" s="3" t="s">
        <v>446</v>
      </c>
      <c r="C89" s="3">
        <v>1</v>
      </c>
    </row>
    <row r="90" spans="2:3" x14ac:dyDescent="0.25">
      <c r="B90" s="3" t="s">
        <v>974</v>
      </c>
      <c r="C90" s="3">
        <v>1</v>
      </c>
    </row>
    <row r="91" spans="2:3" x14ac:dyDescent="0.25">
      <c r="B91" s="3" t="s">
        <v>447</v>
      </c>
      <c r="C91" s="3">
        <v>1</v>
      </c>
    </row>
    <row r="92" spans="2:3" x14ac:dyDescent="0.25">
      <c r="B92" s="3" t="s">
        <v>425</v>
      </c>
      <c r="C92" s="3">
        <v>1</v>
      </c>
    </row>
    <row r="93" spans="2:3" x14ac:dyDescent="0.25">
      <c r="B93" s="3" t="s">
        <v>426</v>
      </c>
      <c r="C93" s="3">
        <v>1</v>
      </c>
    </row>
    <row r="94" spans="2:3" x14ac:dyDescent="0.25">
      <c r="B94" s="3" t="s">
        <v>427</v>
      </c>
      <c r="C94" s="3">
        <v>1</v>
      </c>
    </row>
    <row r="95" spans="2:3" x14ac:dyDescent="0.25">
      <c r="B95" s="3" t="s">
        <v>428</v>
      </c>
      <c r="C95" s="3">
        <v>1</v>
      </c>
    </row>
    <row r="96" spans="2:3" x14ac:dyDescent="0.25">
      <c r="B96" s="3" t="s">
        <v>429</v>
      </c>
      <c r="C96" s="3">
        <v>1</v>
      </c>
    </row>
    <row r="97" spans="2:3" x14ac:dyDescent="0.25">
      <c r="B97" s="3" t="s">
        <v>430</v>
      </c>
      <c r="C97" s="3">
        <v>1</v>
      </c>
    </row>
    <row r="98" spans="2:3" x14ac:dyDescent="0.25">
      <c r="B98" s="3" t="s">
        <v>449</v>
      </c>
      <c r="C98" s="3">
        <v>1</v>
      </c>
    </row>
    <row r="99" spans="2:3" x14ac:dyDescent="0.25">
      <c r="B99" s="3" t="s">
        <v>450</v>
      </c>
      <c r="C99" s="3">
        <v>1</v>
      </c>
    </row>
    <row r="100" spans="2:3" x14ac:dyDescent="0.25">
      <c r="B100" s="3" t="s">
        <v>452</v>
      </c>
      <c r="C100" s="3">
        <v>1</v>
      </c>
    </row>
    <row r="101" spans="2:3" x14ac:dyDescent="0.25">
      <c r="B101" s="3" t="s">
        <v>453</v>
      </c>
      <c r="C101" s="3">
        <v>1</v>
      </c>
    </row>
    <row r="102" spans="2:3" x14ac:dyDescent="0.25">
      <c r="B102" s="3" t="s">
        <v>454</v>
      </c>
      <c r="C102" s="3">
        <v>1</v>
      </c>
    </row>
    <row r="103" spans="2:3" x14ac:dyDescent="0.25">
      <c r="B103" s="3" t="s">
        <v>1006</v>
      </c>
      <c r="C103" s="3">
        <v>1</v>
      </c>
    </row>
    <row r="104" spans="2:3" x14ac:dyDescent="0.25">
      <c r="B104" t="s">
        <v>507</v>
      </c>
      <c r="C104" s="3">
        <v>1</v>
      </c>
    </row>
    <row r="105" spans="2:3" x14ac:dyDescent="0.25">
      <c r="B105" t="s">
        <v>490</v>
      </c>
      <c r="C105" s="3">
        <v>1</v>
      </c>
    </row>
    <row r="106" spans="2:3" x14ac:dyDescent="0.25">
      <c r="B106" t="s">
        <v>553</v>
      </c>
      <c r="C106" s="3">
        <v>1</v>
      </c>
    </row>
    <row r="107" spans="2:3" x14ac:dyDescent="0.25">
      <c r="B107" t="s">
        <v>499</v>
      </c>
      <c r="C107" s="3">
        <v>1</v>
      </c>
    </row>
    <row r="108" spans="2:3" x14ac:dyDescent="0.25">
      <c r="B108" t="s">
        <v>1007</v>
      </c>
      <c r="C108" s="3">
        <v>1</v>
      </c>
    </row>
    <row r="109" spans="2:3" x14ac:dyDescent="0.25">
      <c r="B109" t="s">
        <v>480</v>
      </c>
      <c r="C109" s="3">
        <v>1</v>
      </c>
    </row>
    <row r="110" spans="2:3" x14ac:dyDescent="0.25">
      <c r="B110" t="s">
        <v>466</v>
      </c>
      <c r="C110" s="3">
        <v>1</v>
      </c>
    </row>
    <row r="111" spans="2:3" x14ac:dyDescent="0.25">
      <c r="B111" t="s">
        <v>475</v>
      </c>
      <c r="C111" s="3">
        <v>1</v>
      </c>
    </row>
    <row r="112" spans="2:3" x14ac:dyDescent="0.25">
      <c r="B112" t="s">
        <v>477</v>
      </c>
      <c r="C112" s="3">
        <v>1</v>
      </c>
    </row>
    <row r="113" spans="2:3" x14ac:dyDescent="0.25">
      <c r="B113" t="s">
        <v>1008</v>
      </c>
      <c r="C113" s="3">
        <v>1</v>
      </c>
    </row>
    <row r="114" spans="2:3" x14ac:dyDescent="0.25">
      <c r="B114" t="s">
        <v>478</v>
      </c>
      <c r="C114" s="3">
        <v>1</v>
      </c>
    </row>
    <row r="115" spans="2:3" x14ac:dyDescent="0.25">
      <c r="B115" t="s">
        <v>527</v>
      </c>
      <c r="C115" s="3">
        <v>1</v>
      </c>
    </row>
    <row r="116" spans="2:3" x14ac:dyDescent="0.25">
      <c r="B116" t="s">
        <v>533</v>
      </c>
      <c r="C116" s="3">
        <v>1</v>
      </c>
    </row>
    <row r="117" spans="2:3" x14ac:dyDescent="0.25">
      <c r="B117" t="s">
        <v>1009</v>
      </c>
      <c r="C117" s="3">
        <v>1</v>
      </c>
    </row>
    <row r="118" spans="2:3" x14ac:dyDescent="0.25">
      <c r="B118" t="s">
        <v>523</v>
      </c>
      <c r="C118" s="3">
        <v>1</v>
      </c>
    </row>
    <row r="119" spans="2:3" x14ac:dyDescent="0.25">
      <c r="B119" t="s">
        <v>561</v>
      </c>
      <c r="C119" s="3">
        <v>1</v>
      </c>
    </row>
    <row r="120" spans="2:3" x14ac:dyDescent="0.25">
      <c r="B120" t="s">
        <v>772</v>
      </c>
      <c r="C120" s="3">
        <v>1</v>
      </c>
    </row>
    <row r="121" spans="2:3" x14ac:dyDescent="0.25">
      <c r="B121" t="s">
        <v>773</v>
      </c>
      <c r="C121" s="3">
        <v>1</v>
      </c>
    </row>
    <row r="122" spans="2:3" x14ac:dyDescent="0.25">
      <c r="B122" s="3" t="s">
        <v>774</v>
      </c>
      <c r="C122" s="3">
        <v>1</v>
      </c>
    </row>
    <row r="123" spans="2:3" x14ac:dyDescent="0.25">
      <c r="B123" s="3" t="s">
        <v>775</v>
      </c>
      <c r="C123" s="3">
        <v>1</v>
      </c>
    </row>
    <row r="124" spans="2:3" x14ac:dyDescent="0.25">
      <c r="B124" s="3" t="s">
        <v>776</v>
      </c>
      <c r="C124" s="3">
        <v>1</v>
      </c>
    </row>
    <row r="125" spans="2:3" x14ac:dyDescent="0.25">
      <c r="B125" s="3" t="s">
        <v>777</v>
      </c>
      <c r="C125" s="3">
        <v>1</v>
      </c>
    </row>
    <row r="126" spans="2:3" x14ac:dyDescent="0.25">
      <c r="B126" s="3" t="s">
        <v>778</v>
      </c>
      <c r="C126" s="3">
        <v>1</v>
      </c>
    </row>
    <row r="127" spans="2:3" x14ac:dyDescent="0.25">
      <c r="B127" s="3" t="s">
        <v>779</v>
      </c>
      <c r="C127" s="3">
        <v>1</v>
      </c>
    </row>
    <row r="128" spans="2:3" x14ac:dyDescent="0.25">
      <c r="B128" s="3" t="s">
        <v>780</v>
      </c>
      <c r="C128" s="3">
        <v>1</v>
      </c>
    </row>
    <row r="129" spans="2:3" x14ac:dyDescent="0.25">
      <c r="B129" s="3" t="s">
        <v>781</v>
      </c>
      <c r="C129" s="3">
        <v>1</v>
      </c>
    </row>
    <row r="130" spans="2:3" x14ac:dyDescent="0.25">
      <c r="B130" s="3" t="s">
        <v>771</v>
      </c>
      <c r="C130" s="3">
        <v>1</v>
      </c>
    </row>
    <row r="131" spans="2:3" x14ac:dyDescent="0.25">
      <c r="B131" s="3" t="s">
        <v>711</v>
      </c>
      <c r="C131" s="3">
        <v>1</v>
      </c>
    </row>
    <row r="132" spans="2:3" x14ac:dyDescent="0.25">
      <c r="B132" s="3" t="s">
        <v>921</v>
      </c>
      <c r="C132" s="3">
        <v>1</v>
      </c>
    </row>
    <row r="133" spans="2:3" x14ac:dyDescent="0.25">
      <c r="B133" t="s">
        <v>920</v>
      </c>
      <c r="C133" s="3">
        <v>1</v>
      </c>
    </row>
    <row r="134" spans="2:3" x14ac:dyDescent="0.25">
      <c r="B134" s="3" t="s">
        <v>922</v>
      </c>
      <c r="C134" s="3">
        <v>1</v>
      </c>
    </row>
    <row r="135" spans="2:3" x14ac:dyDescent="0.25">
      <c r="B135" s="3" t="s">
        <v>923</v>
      </c>
      <c r="C135" s="3">
        <v>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/>
  <dimension ref="A1:Z186"/>
  <sheetViews>
    <sheetView showGridLines="0" zoomScale="90" zoomScaleNormal="90" workbookViewId="0">
      <selection activeCell="D16" sqref="D16"/>
    </sheetView>
  </sheetViews>
  <sheetFormatPr baseColWidth="10" defaultRowHeight="15" x14ac:dyDescent="0.25"/>
  <cols>
    <col min="7" max="7" width="73" bestFit="1" customWidth="1"/>
    <col min="9" max="9" width="21.140625" customWidth="1"/>
    <col min="10" max="10" width="56.28515625" bestFit="1" customWidth="1"/>
    <col min="11" max="11" width="17.28515625" style="3" customWidth="1"/>
    <col min="12" max="12" width="15.7109375" bestFit="1" customWidth="1"/>
    <col min="13" max="13" width="21.7109375" style="26" customWidth="1"/>
    <col min="14" max="14" width="40.7109375" style="26" bestFit="1" customWidth="1"/>
    <col min="15" max="15" width="1.85546875" customWidth="1"/>
    <col min="16" max="16" width="56.28515625" style="3" bestFit="1" customWidth="1"/>
    <col min="17" max="17" width="10.140625" style="3" customWidth="1"/>
    <col min="18" max="18" width="15.7109375" style="3" bestFit="1" customWidth="1"/>
    <col min="19" max="19" width="21.7109375" style="26" customWidth="1"/>
    <col min="20" max="20" width="33" style="26" bestFit="1" customWidth="1"/>
    <col min="22" max="22" width="65.85546875" style="3" bestFit="1" customWidth="1"/>
    <col min="23" max="23" width="13.28515625" style="3" customWidth="1"/>
    <col min="24" max="24" width="15.7109375" style="3" bestFit="1" customWidth="1"/>
    <col min="25" max="25" width="21.7109375" style="26" customWidth="1"/>
    <col min="26" max="26" width="33" style="26" bestFit="1" customWidth="1"/>
  </cols>
  <sheetData>
    <row r="1" spans="1:26" ht="15.75" thickBot="1" x14ac:dyDescent="0.3">
      <c r="J1" t="s">
        <v>64</v>
      </c>
      <c r="P1" s="3" t="s">
        <v>65</v>
      </c>
      <c r="V1" s="3" t="s">
        <v>66</v>
      </c>
    </row>
    <row r="2" spans="1:26" x14ac:dyDescent="0.25">
      <c r="A2" s="191" t="s">
        <v>2</v>
      </c>
      <c r="B2" s="192"/>
      <c r="C2" s="193"/>
      <c r="G2" s="15" t="s">
        <v>52</v>
      </c>
      <c r="H2" s="16" t="s">
        <v>53</v>
      </c>
      <c r="J2" s="17" t="s">
        <v>42</v>
      </c>
      <c r="K2" s="40"/>
      <c r="L2" s="48" t="s">
        <v>43</v>
      </c>
      <c r="M2" s="27" t="s">
        <v>44</v>
      </c>
      <c r="N2" s="31" t="s">
        <v>45</v>
      </c>
      <c r="P2" s="17" t="s">
        <v>42</v>
      </c>
      <c r="Q2" s="40"/>
      <c r="R2" s="49" t="s">
        <v>43</v>
      </c>
      <c r="S2" s="27" t="s">
        <v>44</v>
      </c>
      <c r="T2" s="31" t="s">
        <v>45</v>
      </c>
      <c r="V2" s="17" t="s">
        <v>42</v>
      </c>
      <c r="W2" s="40"/>
      <c r="X2" s="49" t="s">
        <v>43</v>
      </c>
      <c r="Y2" s="27" t="s">
        <v>44</v>
      </c>
      <c r="Z2" s="31" t="s">
        <v>45</v>
      </c>
    </row>
    <row r="3" spans="1:26" x14ac:dyDescent="0.25">
      <c r="A3" t="s">
        <v>46</v>
      </c>
      <c r="G3" s="5" t="str">
        <f>A3&amp;A13&amp;A24</f>
        <v>Multiproteccion Hogar - Standard Casa0.3</v>
      </c>
      <c r="H3" s="12">
        <v>5.4999999999999997E-3</v>
      </c>
      <c r="I3" t="s">
        <v>72</v>
      </c>
      <c r="J3" s="34" t="s">
        <v>11</v>
      </c>
      <c r="K3" s="41"/>
      <c r="L3" s="22">
        <f>'Cotizador - incendio básico'!$D$23</f>
        <v>0</v>
      </c>
      <c r="M3" s="28"/>
      <c r="N3" s="32" t="s">
        <v>118</v>
      </c>
      <c r="O3" t="s">
        <v>117</v>
      </c>
      <c r="P3" s="34" t="s">
        <v>11</v>
      </c>
      <c r="Q3" s="41"/>
      <c r="R3" s="22">
        <f>'Cotizador - incendio básico'!$D$23</f>
        <v>0</v>
      </c>
      <c r="S3" s="28"/>
      <c r="T3" s="32"/>
      <c r="V3" s="23" t="s">
        <v>83</v>
      </c>
      <c r="W3" s="43"/>
      <c r="X3" s="22" t="e">
        <f>#REF!</f>
        <v>#REF!</v>
      </c>
      <c r="Y3" s="28"/>
      <c r="Z3" s="32"/>
    </row>
    <row r="4" spans="1:26" x14ac:dyDescent="0.25">
      <c r="A4" s="2" t="s">
        <v>47</v>
      </c>
      <c r="G4" s="5" t="str">
        <f>A3&amp;A14&amp;A24</f>
        <v>Multiproteccion Hogar - Standard Apartamento0.3</v>
      </c>
      <c r="H4" s="12">
        <v>4.4999999999999997E-3</v>
      </c>
      <c r="I4" s="3" t="s">
        <v>72</v>
      </c>
      <c r="J4" s="34" t="s">
        <v>251</v>
      </c>
      <c r="N4" s="32" t="s">
        <v>250</v>
      </c>
      <c r="P4" s="34" t="s">
        <v>251</v>
      </c>
    </row>
    <row r="5" spans="1:26" s="3" customFormat="1" x14ac:dyDescent="0.25">
      <c r="A5" s="3" t="s">
        <v>48</v>
      </c>
      <c r="G5" s="5" t="str">
        <f>A3&amp;A15&amp;A24</f>
        <v>Multiproteccion Hogar - Standard Comercio0.3</v>
      </c>
      <c r="H5" s="1" t="s">
        <v>10</v>
      </c>
      <c r="I5" s="3" t="s">
        <v>72</v>
      </c>
      <c r="J5" s="34" t="s">
        <v>54</v>
      </c>
      <c r="K5" s="41"/>
      <c r="L5" s="22">
        <f>'Cotizador - incendio básico'!$D$23</f>
        <v>0</v>
      </c>
      <c r="M5" s="28"/>
      <c r="N5" s="32" t="s">
        <v>70</v>
      </c>
      <c r="O5"/>
      <c r="P5" s="34" t="s">
        <v>54</v>
      </c>
      <c r="Q5" s="41"/>
      <c r="R5" s="22">
        <f>'Cotizador - incendio básico'!$D$23</f>
        <v>0</v>
      </c>
      <c r="S5" s="28"/>
      <c r="T5" s="32" t="s">
        <v>70</v>
      </c>
      <c r="U5"/>
      <c r="V5" s="23" t="s">
        <v>84</v>
      </c>
      <c r="W5" s="43"/>
      <c r="X5" s="22" t="e">
        <f>#REF!</f>
        <v>#REF!</v>
      </c>
      <c r="Y5" s="28"/>
      <c r="Z5" s="32" t="s">
        <v>68</v>
      </c>
    </row>
    <row r="6" spans="1:26" s="2" customFormat="1" x14ac:dyDescent="0.25">
      <c r="A6" s="2" t="s">
        <v>49</v>
      </c>
      <c r="G6" s="7" t="str">
        <f>$A$4&amp;A13&amp;A24</f>
        <v>Multiproteccion Hogar - Premium Casa0.3</v>
      </c>
      <c r="H6" s="12">
        <v>7.4999999999999997E-3</v>
      </c>
      <c r="I6" s="39" t="s">
        <v>65</v>
      </c>
      <c r="J6" s="34" t="s">
        <v>12</v>
      </c>
      <c r="K6" s="41"/>
      <c r="L6" s="22">
        <f>'Cotizador - incendio básico'!$D$23</f>
        <v>0</v>
      </c>
      <c r="M6" s="28"/>
      <c r="N6" s="32" t="s">
        <v>70</v>
      </c>
      <c r="O6" s="3"/>
      <c r="P6" s="34" t="s">
        <v>12</v>
      </c>
      <c r="Q6" s="41"/>
      <c r="R6" s="22">
        <f>'Cotizador - incendio básico'!$D$23</f>
        <v>0</v>
      </c>
      <c r="S6" s="28"/>
      <c r="T6" s="32" t="s">
        <v>70</v>
      </c>
      <c r="U6" s="3"/>
      <c r="V6" s="23" t="s">
        <v>85</v>
      </c>
      <c r="W6" s="43"/>
      <c r="X6" s="22" t="e">
        <f>#REF!</f>
        <v>#REF!</v>
      </c>
      <c r="Y6" s="28"/>
      <c r="Z6" s="32" t="s">
        <v>68</v>
      </c>
    </row>
    <row r="7" spans="1:26" s="3" customFormat="1" x14ac:dyDescent="0.25">
      <c r="A7" s="3" t="s">
        <v>50</v>
      </c>
      <c r="G7" s="7" t="str">
        <f>$A$4&amp;A14&amp;A24</f>
        <v>Multiproteccion Hogar - Premium Apartamento0.3</v>
      </c>
      <c r="H7" s="12">
        <v>6.4999999999999997E-3</v>
      </c>
      <c r="I7" s="39" t="s">
        <v>65</v>
      </c>
      <c r="J7" s="34" t="s">
        <v>13</v>
      </c>
      <c r="K7" s="41"/>
      <c r="L7" s="22">
        <f>'Cotizador - incendio básico'!$D$23</f>
        <v>0</v>
      </c>
      <c r="M7" s="28"/>
      <c r="N7" s="32" t="s">
        <v>119</v>
      </c>
      <c r="O7" s="2"/>
      <c r="P7" s="34" t="s">
        <v>13</v>
      </c>
      <c r="Q7" s="41"/>
      <c r="R7" s="22">
        <f>'Cotizador - incendio básico'!$D$23</f>
        <v>0</v>
      </c>
      <c r="S7" s="28"/>
      <c r="T7" s="32" t="s">
        <v>82</v>
      </c>
      <c r="U7" s="2"/>
      <c r="V7" s="23" t="s">
        <v>86</v>
      </c>
      <c r="W7" s="43"/>
      <c r="X7" s="22" t="e">
        <f>#REF!</f>
        <v>#REF!</v>
      </c>
      <c r="Y7" s="28"/>
      <c r="Z7" s="32" t="s">
        <v>68</v>
      </c>
    </row>
    <row r="8" spans="1:26" s="3" customFormat="1" x14ac:dyDescent="0.25">
      <c r="A8" s="3" t="s">
        <v>51</v>
      </c>
      <c r="G8" s="7" t="str">
        <f>$A$4&amp;A15&amp;A24</f>
        <v>Multiproteccion Hogar - Premium Comercio0.3</v>
      </c>
      <c r="H8" s="1" t="s">
        <v>10</v>
      </c>
      <c r="I8" s="39" t="s">
        <v>65</v>
      </c>
      <c r="J8" s="34" t="s">
        <v>14</v>
      </c>
      <c r="K8" s="41"/>
      <c r="L8" s="22">
        <f>'Cotizador - incendio básico'!$D$23</f>
        <v>0</v>
      </c>
      <c r="M8" s="28"/>
      <c r="N8" s="32" t="s">
        <v>119</v>
      </c>
      <c r="P8" s="34" t="s">
        <v>14</v>
      </c>
      <c r="Q8" s="41"/>
      <c r="R8" s="22">
        <f>'Cotizador - incendio básico'!$D$23</f>
        <v>0</v>
      </c>
      <c r="S8" s="28"/>
      <c r="T8" s="32" t="s">
        <v>82</v>
      </c>
      <c r="V8" s="23" t="s">
        <v>87</v>
      </c>
      <c r="W8" s="43"/>
      <c r="X8" s="22" t="e">
        <f>#REF!</f>
        <v>#REF!</v>
      </c>
      <c r="Y8" s="28"/>
      <c r="Z8" s="32"/>
    </row>
    <row r="9" spans="1:26" x14ac:dyDescent="0.25">
      <c r="A9" t="s">
        <v>1</v>
      </c>
      <c r="G9" s="6" t="str">
        <f>$A$5&amp;A13&amp;A24</f>
        <v>Multiproteccion Hogar - Standard - Colaboradores Casa0.3</v>
      </c>
      <c r="H9" s="12">
        <v>3.5999999999999999E-3</v>
      </c>
      <c r="I9" s="3" t="s">
        <v>72</v>
      </c>
      <c r="J9" s="34" t="s">
        <v>15</v>
      </c>
      <c r="K9" s="41"/>
      <c r="L9" s="22">
        <f>'Cotizador - incendio básico'!$D$23</f>
        <v>0</v>
      </c>
      <c r="M9" s="28"/>
      <c r="N9" s="32" t="s">
        <v>119</v>
      </c>
      <c r="O9" s="3"/>
      <c r="P9" s="34" t="s">
        <v>15</v>
      </c>
      <c r="Q9" s="41"/>
      <c r="R9" s="22">
        <f>'Cotizador - incendio básico'!$D$23</f>
        <v>0</v>
      </c>
      <c r="S9" s="28"/>
      <c r="T9" s="32" t="s">
        <v>82</v>
      </c>
      <c r="U9" s="3"/>
      <c r="V9" s="23" t="s">
        <v>13</v>
      </c>
      <c r="W9" s="43"/>
      <c r="X9" s="22" t="e">
        <f>#REF!</f>
        <v>#REF!</v>
      </c>
      <c r="Y9" s="28"/>
      <c r="Z9" s="32" t="s">
        <v>148</v>
      </c>
    </row>
    <row r="10" spans="1:26" x14ac:dyDescent="0.25">
      <c r="G10" s="6" t="str">
        <f>$A$5&amp;A14&amp;A24</f>
        <v>Multiproteccion Hogar - Standard - Colaboradores Apartamento0.3</v>
      </c>
      <c r="H10" s="12">
        <v>3.5999999999999999E-3</v>
      </c>
      <c r="I10" s="3" t="s">
        <v>72</v>
      </c>
      <c r="J10" s="34" t="s">
        <v>16</v>
      </c>
      <c r="K10" s="41"/>
      <c r="L10" s="22">
        <f>'Cotizador - incendio básico'!$D$23</f>
        <v>0</v>
      </c>
      <c r="M10" s="28"/>
      <c r="N10" s="32"/>
      <c r="P10" s="34" t="s">
        <v>16</v>
      </c>
      <c r="Q10" s="41"/>
      <c r="R10" s="22">
        <f>'Cotizador - incendio básico'!$D$23</f>
        <v>0</v>
      </c>
      <c r="S10" s="28"/>
      <c r="T10" s="32"/>
      <c r="V10" s="23" t="s">
        <v>88</v>
      </c>
      <c r="W10" s="43"/>
      <c r="X10" s="22" t="e">
        <f>#REF!</f>
        <v>#REF!</v>
      </c>
      <c r="Y10" s="28"/>
      <c r="Z10" s="32" t="s">
        <v>148</v>
      </c>
    </row>
    <row r="11" spans="1:26" x14ac:dyDescent="0.25">
      <c r="G11" s="6" t="str">
        <f>$A$5&amp;A15&amp;A24</f>
        <v>Multiproteccion Hogar - Standard - Colaboradores Comercio0.3</v>
      </c>
      <c r="H11" s="1" t="s">
        <v>10</v>
      </c>
      <c r="I11" s="3" t="s">
        <v>72</v>
      </c>
      <c r="J11" s="34" t="s">
        <v>17</v>
      </c>
      <c r="K11" s="41"/>
      <c r="L11" s="22">
        <f>'Cotizador - incendio básico'!$D$23</f>
        <v>0</v>
      </c>
      <c r="M11" s="28"/>
      <c r="N11" s="32" t="s">
        <v>120</v>
      </c>
      <c r="P11" s="34" t="s">
        <v>17</v>
      </c>
      <c r="Q11" s="41"/>
      <c r="R11" s="22">
        <f>'Cotizador - incendio básico'!$D$23</f>
        <v>0</v>
      </c>
      <c r="S11" s="28"/>
      <c r="T11" s="32" t="s">
        <v>67</v>
      </c>
      <c r="V11" s="23" t="s">
        <v>89</v>
      </c>
      <c r="W11" s="43"/>
      <c r="X11" s="22" t="e">
        <f>#REF!</f>
        <v>#REF!</v>
      </c>
      <c r="Y11" s="28"/>
      <c r="Z11" s="32" t="s">
        <v>149</v>
      </c>
    </row>
    <row r="12" spans="1:26" s="3" customFormat="1" x14ac:dyDescent="0.25">
      <c r="A12" s="191" t="s">
        <v>6</v>
      </c>
      <c r="B12" s="192"/>
      <c r="C12" s="193"/>
      <c r="G12" s="4" t="str">
        <f>$A$6&amp;A13&amp;A24</f>
        <v>Multiproteccion Hogar- Premium - Colaboradores Casa0.3</v>
      </c>
      <c r="H12" s="12">
        <v>5.4999999999999997E-3</v>
      </c>
      <c r="I12" s="39" t="s">
        <v>65</v>
      </c>
      <c r="J12" s="35" t="s">
        <v>18</v>
      </c>
      <c r="K12" s="42">
        <v>0.2</v>
      </c>
      <c r="L12" s="22">
        <f>K12*$L$11</f>
        <v>0</v>
      </c>
      <c r="M12" s="28"/>
      <c r="N12" s="32" t="s">
        <v>120</v>
      </c>
      <c r="O12"/>
      <c r="P12" s="35" t="s">
        <v>18</v>
      </c>
      <c r="Q12" s="42">
        <v>0.3</v>
      </c>
      <c r="R12" s="22">
        <f>Q12*$R$11</f>
        <v>0</v>
      </c>
      <c r="S12" s="28"/>
      <c r="T12" s="32" t="s">
        <v>67</v>
      </c>
      <c r="U12"/>
      <c r="V12" s="18" t="s">
        <v>109</v>
      </c>
      <c r="W12" s="47">
        <v>0.25</v>
      </c>
      <c r="X12" s="22" t="e">
        <f>W12*$X$11</f>
        <v>#REF!</v>
      </c>
      <c r="Y12" s="28"/>
      <c r="Z12" s="32"/>
    </row>
    <row r="13" spans="1:26" x14ac:dyDescent="0.25">
      <c r="A13" t="s">
        <v>77</v>
      </c>
      <c r="G13" s="4" t="str">
        <f>$A$6&amp;A14&amp;A24</f>
        <v>Multiproteccion Hogar- Premium - Colaboradores Apartamento0.3</v>
      </c>
      <c r="H13" s="12">
        <v>5.4999999999999997E-3</v>
      </c>
      <c r="I13" s="39" t="s">
        <v>65</v>
      </c>
      <c r="J13" s="35" t="s">
        <v>19</v>
      </c>
      <c r="K13" s="42">
        <v>0.25</v>
      </c>
      <c r="L13" s="22">
        <f>K13*$L$11</f>
        <v>0</v>
      </c>
      <c r="M13" s="28"/>
      <c r="N13" s="32" t="s">
        <v>120</v>
      </c>
      <c r="O13" s="3"/>
      <c r="P13" s="35" t="s">
        <v>19</v>
      </c>
      <c r="Q13" s="42">
        <v>0.3</v>
      </c>
      <c r="R13" s="22">
        <f>Q13*$R$11</f>
        <v>0</v>
      </c>
      <c r="S13" s="28"/>
      <c r="T13" s="32" t="s">
        <v>67</v>
      </c>
      <c r="U13" s="3"/>
      <c r="V13" s="18" t="s">
        <v>90</v>
      </c>
      <c r="W13" s="47"/>
      <c r="X13" s="22" t="e">
        <f>X11</f>
        <v>#REF!</v>
      </c>
      <c r="Y13" s="28"/>
      <c r="Z13" s="32" t="s">
        <v>68</v>
      </c>
    </row>
    <row r="14" spans="1:26" x14ac:dyDescent="0.25">
      <c r="A14" t="s">
        <v>5</v>
      </c>
      <c r="G14" s="4" t="str">
        <f>$A$6&amp;A15&amp;A24</f>
        <v>Multiproteccion Hogar- Premium - Colaboradores Comercio0.3</v>
      </c>
      <c r="H14" s="1" t="s">
        <v>10</v>
      </c>
      <c r="I14" s="39" t="s">
        <v>65</v>
      </c>
      <c r="J14" s="35" t="s">
        <v>55</v>
      </c>
      <c r="K14" s="42">
        <v>0.25</v>
      </c>
      <c r="L14" s="22">
        <f>K14*$L$11</f>
        <v>0</v>
      </c>
      <c r="M14" s="28"/>
      <c r="N14" s="32" t="s">
        <v>120</v>
      </c>
      <c r="P14" s="35" t="s">
        <v>55</v>
      </c>
      <c r="Q14" s="42">
        <v>0.3</v>
      </c>
      <c r="R14" s="22">
        <f>Q14*$R$11</f>
        <v>0</v>
      </c>
      <c r="S14" s="28"/>
      <c r="T14" s="32" t="s">
        <v>67</v>
      </c>
      <c r="V14" s="18" t="s">
        <v>91</v>
      </c>
      <c r="W14" s="47">
        <v>0</v>
      </c>
      <c r="X14" s="22" t="e">
        <f>X13</f>
        <v>#REF!</v>
      </c>
      <c r="Y14" s="28"/>
      <c r="Z14" s="32" t="s">
        <v>68</v>
      </c>
    </row>
    <row r="15" spans="1:26" ht="22.5" x14ac:dyDescent="0.25">
      <c r="A15" t="s">
        <v>78</v>
      </c>
      <c r="G15" s="6" t="str">
        <f>$A$7&amp;$A$13&amp;A18&amp;A24</f>
        <v>Multiproteccion Hogar - Standard - Clientes del BancoCasaPreferencial0.3</v>
      </c>
      <c r="H15" s="13">
        <v>4.2500000000000003E-3</v>
      </c>
      <c r="I15" s="3" t="s">
        <v>72</v>
      </c>
      <c r="J15" s="35" t="s">
        <v>56</v>
      </c>
      <c r="K15" s="42">
        <v>0</v>
      </c>
      <c r="L15" s="22">
        <v>7500</v>
      </c>
      <c r="M15" s="29" t="s">
        <v>121</v>
      </c>
      <c r="N15" s="32" t="s">
        <v>68</v>
      </c>
      <c r="P15" s="35" t="s">
        <v>56</v>
      </c>
      <c r="Q15" s="42">
        <v>0</v>
      </c>
      <c r="R15" s="22">
        <v>10000</v>
      </c>
      <c r="S15" s="29" t="s">
        <v>121</v>
      </c>
      <c r="T15" s="32" t="s">
        <v>68</v>
      </c>
      <c r="V15" s="18" t="s">
        <v>92</v>
      </c>
      <c r="W15" s="47">
        <v>0</v>
      </c>
      <c r="X15" s="22" t="e">
        <f>X14</f>
        <v>#REF!</v>
      </c>
      <c r="Y15" s="29"/>
      <c r="Z15" s="32"/>
    </row>
    <row r="16" spans="1:26" ht="22.5" x14ac:dyDescent="0.25">
      <c r="G16" s="6" t="str">
        <f>$A$7&amp;$A$13&amp;A19&amp;A24</f>
        <v>Multiproteccion Hogar - Standard - Clientes del BancoCasaPlus0.3</v>
      </c>
      <c r="H16" s="13">
        <v>4.3499999999999997E-3</v>
      </c>
      <c r="I16" s="3" t="s">
        <v>72</v>
      </c>
      <c r="J16" s="35" t="s">
        <v>20</v>
      </c>
      <c r="K16" s="42">
        <v>0</v>
      </c>
      <c r="L16" s="22">
        <v>500</v>
      </c>
      <c r="M16" s="29" t="s">
        <v>121</v>
      </c>
      <c r="N16" s="32"/>
      <c r="P16" s="35" t="s">
        <v>20</v>
      </c>
      <c r="Q16" s="42">
        <v>0</v>
      </c>
      <c r="R16" s="22">
        <v>750</v>
      </c>
      <c r="S16" s="29" t="s">
        <v>121</v>
      </c>
      <c r="T16" s="32"/>
      <c r="V16" s="18" t="s">
        <v>96</v>
      </c>
      <c r="W16" s="47">
        <v>0.25</v>
      </c>
      <c r="X16" s="22" t="e">
        <f>W16*$X$11</f>
        <v>#REF!</v>
      </c>
      <c r="Y16" s="29" t="s">
        <v>98</v>
      </c>
      <c r="Z16" s="32"/>
    </row>
    <row r="17" spans="1:26" ht="22.5" x14ac:dyDescent="0.25">
      <c r="A17" s="191" t="s">
        <v>7</v>
      </c>
      <c r="B17" s="192"/>
      <c r="C17" s="193"/>
      <c r="G17" s="6" t="str">
        <f>$A$7&amp;$A$13&amp;A20&amp;A24</f>
        <v>Multiproteccion Hogar - Standard - Clientes del BancoCasaPersonal0.3</v>
      </c>
      <c r="H17" s="13">
        <v>4.4000000000000003E-3</v>
      </c>
      <c r="I17" s="3" t="s">
        <v>72</v>
      </c>
      <c r="J17" s="35" t="s">
        <v>57</v>
      </c>
      <c r="K17" s="42">
        <v>0.1</v>
      </c>
      <c r="L17" s="22">
        <f>K17*$L$11</f>
        <v>0</v>
      </c>
      <c r="M17" s="29" t="s">
        <v>69</v>
      </c>
      <c r="N17" s="32" t="s">
        <v>122</v>
      </c>
      <c r="P17" s="35" t="s">
        <v>57</v>
      </c>
      <c r="Q17" s="42">
        <v>0.15</v>
      </c>
      <c r="R17" s="22">
        <f>Q17*$R$11</f>
        <v>0</v>
      </c>
      <c r="S17" s="29" t="s">
        <v>80</v>
      </c>
      <c r="T17" s="32" t="s">
        <v>147</v>
      </c>
      <c r="V17" s="18" t="s">
        <v>97</v>
      </c>
      <c r="W17" s="47">
        <v>0.1</v>
      </c>
      <c r="X17" s="22" t="e">
        <f>W17*$X$11</f>
        <v>#REF!</v>
      </c>
      <c r="Y17" s="29" t="s">
        <v>99</v>
      </c>
      <c r="Z17" s="52"/>
    </row>
    <row r="18" spans="1:26" ht="22.5" x14ac:dyDescent="0.25">
      <c r="A18" t="s">
        <v>79</v>
      </c>
      <c r="G18" s="9" t="str">
        <f>$A$7&amp;$A$14&amp;A18&amp;A24</f>
        <v>Multiproteccion Hogar - Standard - Clientes del BancoApartamentoPreferencial0.3</v>
      </c>
      <c r="H18" s="13">
        <v>4.2500000000000003E-3</v>
      </c>
      <c r="I18" s="3" t="s">
        <v>72</v>
      </c>
      <c r="J18" s="35" t="s">
        <v>58</v>
      </c>
      <c r="K18" s="42">
        <v>0</v>
      </c>
      <c r="L18" s="22">
        <f>K18*$L$11</f>
        <v>0</v>
      </c>
      <c r="M18" s="29" t="s">
        <v>123</v>
      </c>
      <c r="N18" s="32"/>
      <c r="P18" s="35" t="s">
        <v>58</v>
      </c>
      <c r="Q18" s="42">
        <v>0</v>
      </c>
      <c r="R18" s="22">
        <f>Q18*$R$11</f>
        <v>0</v>
      </c>
      <c r="S18" s="29" t="s">
        <v>80</v>
      </c>
      <c r="T18" s="32"/>
      <c r="V18" s="18" t="s">
        <v>100</v>
      </c>
      <c r="W18" s="47">
        <v>0.15</v>
      </c>
      <c r="X18" s="22" t="e">
        <f>W18*$X$11</f>
        <v>#REF!</v>
      </c>
      <c r="Y18" s="29" t="s">
        <v>101</v>
      </c>
      <c r="Z18" s="32"/>
    </row>
    <row r="19" spans="1:26" ht="22.5" x14ac:dyDescent="0.25">
      <c r="A19" t="s">
        <v>8</v>
      </c>
      <c r="G19" s="9" t="str">
        <f>$A$7&amp;$A$14&amp;A19&amp;A24</f>
        <v>Multiproteccion Hogar - Standard - Clientes del BancoApartamentoPlus0.3</v>
      </c>
      <c r="H19" s="13">
        <v>4.3499999999999997E-3</v>
      </c>
      <c r="I19" s="3" t="s">
        <v>72</v>
      </c>
      <c r="J19" s="35" t="s">
        <v>59</v>
      </c>
      <c r="K19" s="42">
        <v>0.25</v>
      </c>
      <c r="L19" s="22">
        <f>K19*$L$11</f>
        <v>0</v>
      </c>
      <c r="M19" s="29" t="s">
        <v>123</v>
      </c>
      <c r="N19" s="32"/>
      <c r="P19" s="35" t="s">
        <v>59</v>
      </c>
      <c r="Q19" s="42">
        <v>0.25</v>
      </c>
      <c r="R19" s="22">
        <f>Q19*$R$11</f>
        <v>0</v>
      </c>
      <c r="S19" s="29" t="s">
        <v>80</v>
      </c>
      <c r="T19" s="32"/>
      <c r="V19" s="18" t="s">
        <v>93</v>
      </c>
      <c r="W19" s="47">
        <v>0</v>
      </c>
      <c r="X19" s="22">
        <v>100000</v>
      </c>
      <c r="Y19" s="29" t="s">
        <v>150</v>
      </c>
      <c r="Z19" s="32" t="s">
        <v>68</v>
      </c>
    </row>
    <row r="20" spans="1:26" ht="22.5" x14ac:dyDescent="0.25">
      <c r="A20" t="s">
        <v>9</v>
      </c>
      <c r="G20" s="9" t="str">
        <f>$A$7&amp;$A$14&amp;A20&amp;A24</f>
        <v>Multiproteccion Hogar - Standard - Clientes del BancoApartamentoPersonal0.3</v>
      </c>
      <c r="H20" s="13">
        <v>4.4000000000000003E-3</v>
      </c>
      <c r="I20" s="3" t="s">
        <v>72</v>
      </c>
      <c r="J20" s="35" t="s">
        <v>22</v>
      </c>
      <c r="K20" s="42">
        <v>0</v>
      </c>
      <c r="L20" s="22">
        <v>150</v>
      </c>
      <c r="M20" s="29" t="s">
        <v>124</v>
      </c>
      <c r="N20" s="32"/>
      <c r="P20" s="35" t="s">
        <v>22</v>
      </c>
      <c r="Q20" s="42">
        <v>0</v>
      </c>
      <c r="R20" s="22">
        <v>250</v>
      </c>
      <c r="S20" s="29" t="s">
        <v>124</v>
      </c>
      <c r="T20" s="32"/>
      <c r="V20" s="18" t="s">
        <v>94</v>
      </c>
      <c r="W20" s="47">
        <v>0</v>
      </c>
      <c r="X20" s="22" t="e">
        <f>W20*$X$11</f>
        <v>#REF!</v>
      </c>
      <c r="Y20" s="29" t="s">
        <v>152</v>
      </c>
      <c r="Z20" s="32" t="s">
        <v>68</v>
      </c>
    </row>
    <row r="21" spans="1:26" x14ac:dyDescent="0.25">
      <c r="A21" t="s">
        <v>10</v>
      </c>
      <c r="G21" s="10" t="str">
        <f>$A$8&amp;$A$13&amp;A18&amp;A24</f>
        <v>Multiproteccion Hogar - Premium - Clientes del BancoCasaPreferencial0.3</v>
      </c>
      <c r="H21" s="13">
        <v>6.2500000000000003E-3</v>
      </c>
      <c r="I21" s="39" t="s">
        <v>65</v>
      </c>
      <c r="J21" s="35" t="s">
        <v>23</v>
      </c>
      <c r="K21" s="42">
        <v>0</v>
      </c>
      <c r="L21" s="22">
        <v>250</v>
      </c>
      <c r="M21" s="29" t="s">
        <v>124</v>
      </c>
      <c r="N21" s="32"/>
      <c r="P21" s="35" t="s">
        <v>23</v>
      </c>
      <c r="Q21" s="42">
        <v>0</v>
      </c>
      <c r="R21" s="22">
        <v>350</v>
      </c>
      <c r="S21" s="29" t="s">
        <v>124</v>
      </c>
      <c r="T21" s="32"/>
      <c r="V21" s="18" t="s">
        <v>102</v>
      </c>
      <c r="W21" s="47">
        <v>0.2</v>
      </c>
      <c r="X21" s="22" t="e">
        <f>MIN(W21*$X$11,20000)</f>
        <v>#REF!</v>
      </c>
      <c r="Y21" s="29" t="s">
        <v>153</v>
      </c>
      <c r="Z21" s="32" t="s">
        <v>68</v>
      </c>
    </row>
    <row r="22" spans="1:26" x14ac:dyDescent="0.25">
      <c r="G22" s="10" t="str">
        <f>$A$8&amp;$A$13&amp;A19&amp;A24</f>
        <v>Multiproteccion Hogar - Premium - Clientes del BancoCasaPlus0.3</v>
      </c>
      <c r="H22" s="13">
        <v>6.3499999999999997E-3</v>
      </c>
      <c r="I22" s="39" t="s">
        <v>65</v>
      </c>
      <c r="J22" s="35" t="s">
        <v>61</v>
      </c>
      <c r="K22" s="42">
        <v>0</v>
      </c>
      <c r="L22" s="22">
        <v>250</v>
      </c>
      <c r="M22" s="29" t="s">
        <v>124</v>
      </c>
      <c r="N22" s="32"/>
      <c r="P22" s="35" t="s">
        <v>61</v>
      </c>
      <c r="Q22" s="42">
        <v>0</v>
      </c>
      <c r="R22" s="22">
        <v>350</v>
      </c>
      <c r="S22" s="29" t="s">
        <v>124</v>
      </c>
      <c r="T22" s="32"/>
      <c r="V22" s="55" t="s">
        <v>103</v>
      </c>
      <c r="W22" s="56">
        <v>0.2</v>
      </c>
      <c r="X22" s="57" t="e">
        <f>MIN(W22*$X$11,5000)</f>
        <v>#REF!</v>
      </c>
      <c r="Y22" s="58" t="s">
        <v>154</v>
      </c>
      <c r="Z22" s="59" t="s">
        <v>105</v>
      </c>
    </row>
    <row r="23" spans="1:26" x14ac:dyDescent="0.25">
      <c r="A23" s="62">
        <v>0.3</v>
      </c>
      <c r="G23" s="10" t="str">
        <f>$A$8&amp;$A$13&amp;A20&amp;A24</f>
        <v>Multiproteccion Hogar - Premium - Clientes del BancoCasaPersonal0.3</v>
      </c>
      <c r="H23" s="13" t="s">
        <v>10</v>
      </c>
      <c r="I23" s="39" t="s">
        <v>65</v>
      </c>
      <c r="J23" s="35" t="s">
        <v>62</v>
      </c>
      <c r="K23" s="42">
        <v>0</v>
      </c>
      <c r="L23" s="22">
        <v>250</v>
      </c>
      <c r="M23" s="29" t="s">
        <v>124</v>
      </c>
      <c r="N23" s="32"/>
      <c r="P23" s="35" t="s">
        <v>62</v>
      </c>
      <c r="Q23" s="42">
        <v>0</v>
      </c>
      <c r="R23" s="22">
        <v>350</v>
      </c>
      <c r="S23" s="29" t="s">
        <v>124</v>
      </c>
      <c r="T23" s="32"/>
      <c r="V23" s="55" t="s">
        <v>106</v>
      </c>
      <c r="W23" s="56">
        <v>0.2</v>
      </c>
      <c r="X23" s="57" t="e">
        <f>MIN(W23*$X$11,5000)</f>
        <v>#REF!</v>
      </c>
      <c r="Y23" s="58" t="s">
        <v>154</v>
      </c>
      <c r="Z23" s="59" t="s">
        <v>105</v>
      </c>
    </row>
    <row r="24" spans="1:26" x14ac:dyDescent="0.25">
      <c r="A24" s="60">
        <v>0.3</v>
      </c>
      <c r="G24" s="8" t="str">
        <f>$A$8&amp;$A$14&amp;A18&amp;A24</f>
        <v>Multiproteccion Hogar - Premium - Clientes del BancoApartamentoPreferencial0.3</v>
      </c>
      <c r="H24" s="13">
        <v>6.2500000000000003E-3</v>
      </c>
      <c r="I24" s="39" t="s">
        <v>65</v>
      </c>
      <c r="J24" s="35" t="s">
        <v>60</v>
      </c>
      <c r="K24" s="42">
        <v>0</v>
      </c>
      <c r="L24" s="22">
        <v>150</v>
      </c>
      <c r="M24" s="29" t="s">
        <v>124</v>
      </c>
      <c r="N24" s="32"/>
      <c r="P24" s="35" t="s">
        <v>60</v>
      </c>
      <c r="Q24" s="42">
        <v>0</v>
      </c>
      <c r="R24" s="22">
        <v>250</v>
      </c>
      <c r="S24" s="29" t="s">
        <v>124</v>
      </c>
      <c r="T24" s="32"/>
      <c r="V24" s="55" t="s">
        <v>107</v>
      </c>
      <c r="W24" s="56">
        <v>0.2</v>
      </c>
      <c r="X24" s="57" t="e">
        <f>MIN(W24*$X$11,5000)</f>
        <v>#REF!</v>
      </c>
      <c r="Y24" s="58" t="s">
        <v>151</v>
      </c>
      <c r="Z24" s="59" t="s">
        <v>68</v>
      </c>
    </row>
    <row r="25" spans="1:26" x14ac:dyDescent="0.25">
      <c r="A25" s="60">
        <v>1</v>
      </c>
      <c r="G25" s="8" t="str">
        <f>$A$8&amp;$A$14&amp;A19&amp;A24</f>
        <v>Multiproteccion Hogar - Premium - Clientes del BancoApartamentoPlus0.3</v>
      </c>
      <c r="H25" s="13">
        <v>6.3499999999999997E-3</v>
      </c>
      <c r="I25" s="39" t="s">
        <v>65</v>
      </c>
      <c r="J25" s="35" t="s">
        <v>25</v>
      </c>
      <c r="K25" s="42">
        <v>0</v>
      </c>
      <c r="L25" s="22">
        <v>1500</v>
      </c>
      <c r="M25" s="29" t="s">
        <v>124</v>
      </c>
      <c r="N25" s="32" t="s">
        <v>125</v>
      </c>
      <c r="P25" s="35" t="s">
        <v>25</v>
      </c>
      <c r="Q25" s="42">
        <v>0</v>
      </c>
      <c r="R25" s="22">
        <v>2500</v>
      </c>
      <c r="S25" s="29" t="s">
        <v>124</v>
      </c>
      <c r="T25" s="32" t="s">
        <v>125</v>
      </c>
      <c r="V25" s="18" t="s">
        <v>108</v>
      </c>
      <c r="W25" s="47">
        <v>0.1</v>
      </c>
      <c r="X25" s="22" t="e">
        <f>W25*$X$11</f>
        <v>#REF!</v>
      </c>
      <c r="Y25" s="29"/>
      <c r="Z25" s="32" t="s">
        <v>68</v>
      </c>
    </row>
    <row r="26" spans="1:26" ht="33.75" x14ac:dyDescent="0.25">
      <c r="G26" s="8" t="str">
        <f>$A$8&amp;$A$14&amp;A20&amp;A24</f>
        <v>Multiproteccion Hogar - Premium - Clientes del BancoApartamentoPersonal0.3</v>
      </c>
      <c r="H26" s="13" t="s">
        <v>10</v>
      </c>
      <c r="I26" s="39" t="s">
        <v>65</v>
      </c>
      <c r="J26" s="35" t="s">
        <v>26</v>
      </c>
      <c r="K26" s="42">
        <v>0</v>
      </c>
      <c r="L26" s="22">
        <v>500</v>
      </c>
      <c r="M26" s="29" t="s">
        <v>124</v>
      </c>
      <c r="N26" s="32" t="s">
        <v>70</v>
      </c>
      <c r="P26" s="35" t="s">
        <v>26</v>
      </c>
      <c r="Q26" s="42">
        <v>0</v>
      </c>
      <c r="R26" s="22">
        <v>750</v>
      </c>
      <c r="S26" s="29" t="s">
        <v>124</v>
      </c>
      <c r="T26" s="32" t="s">
        <v>70</v>
      </c>
      <c r="V26" s="18" t="s">
        <v>39</v>
      </c>
      <c r="W26" s="47">
        <v>0</v>
      </c>
      <c r="X26" s="22">
        <v>10000</v>
      </c>
      <c r="Y26" s="29" t="s">
        <v>134</v>
      </c>
      <c r="Z26" s="32"/>
    </row>
    <row r="27" spans="1:26" x14ac:dyDescent="0.25">
      <c r="A27" s="191" t="s">
        <v>245</v>
      </c>
      <c r="B27" s="192"/>
      <c r="C27" s="193"/>
      <c r="G27" s="11" t="str">
        <f>$A$9&amp;$A$15</f>
        <v>Multiproteccion ComercialComercio</v>
      </c>
      <c r="H27" s="14">
        <v>8.0000000000000002E-3</v>
      </c>
      <c r="I27" s="39" t="s">
        <v>66</v>
      </c>
      <c r="J27" s="36" t="s">
        <v>63</v>
      </c>
      <c r="K27" s="42">
        <v>0.1</v>
      </c>
      <c r="L27" s="22">
        <f>K27*$L$11</f>
        <v>0</v>
      </c>
      <c r="M27" s="29" t="s">
        <v>126</v>
      </c>
      <c r="N27" s="32" t="s">
        <v>70</v>
      </c>
      <c r="P27" s="36" t="s">
        <v>63</v>
      </c>
      <c r="Q27" s="42">
        <v>0.3</v>
      </c>
      <c r="R27" s="22">
        <f>Q27*$R$11</f>
        <v>0</v>
      </c>
      <c r="S27" s="29" t="s">
        <v>135</v>
      </c>
      <c r="T27" s="32" t="s">
        <v>70</v>
      </c>
      <c r="V27" s="18" t="s">
        <v>21</v>
      </c>
      <c r="W27" s="47">
        <v>0.2</v>
      </c>
      <c r="X27" s="22" t="e">
        <f>MIN(W27*$X$11,5000)</f>
        <v>#REF!</v>
      </c>
      <c r="Y27" s="29" t="s">
        <v>104</v>
      </c>
      <c r="Z27" s="32"/>
    </row>
    <row r="28" spans="1:26" ht="33.75" x14ac:dyDescent="0.25">
      <c r="A28" t="s">
        <v>246</v>
      </c>
      <c r="B28">
        <v>15000</v>
      </c>
      <c r="G28" s="15" t="s">
        <v>52</v>
      </c>
      <c r="H28" s="16" t="s">
        <v>53</v>
      </c>
      <c r="I28" s="3"/>
      <c r="J28" s="35" t="s">
        <v>27</v>
      </c>
      <c r="K28" s="42">
        <v>0</v>
      </c>
      <c r="L28" s="22">
        <f>K28*$L$11</f>
        <v>0</v>
      </c>
      <c r="M28" s="29" t="s">
        <v>127</v>
      </c>
      <c r="N28" s="32"/>
      <c r="P28" s="35" t="s">
        <v>27</v>
      </c>
      <c r="Q28" s="42">
        <v>0</v>
      </c>
      <c r="R28" s="22">
        <f>Q28*$R$11</f>
        <v>0</v>
      </c>
      <c r="S28" s="29" t="s">
        <v>136</v>
      </c>
      <c r="T28" s="32"/>
      <c r="V28" s="18" t="s">
        <v>95</v>
      </c>
      <c r="W28" s="47">
        <v>0</v>
      </c>
      <c r="X28" s="22" t="e">
        <f>W28*$X$11</f>
        <v>#REF!</v>
      </c>
      <c r="Y28" s="29"/>
      <c r="Z28" s="32"/>
    </row>
    <row r="29" spans="1:26" ht="33.75" x14ac:dyDescent="0.25">
      <c r="A29" t="s">
        <v>247</v>
      </c>
      <c r="B29" s="3">
        <v>100000</v>
      </c>
      <c r="G29" s="5" t="s">
        <v>220</v>
      </c>
      <c r="H29" s="12">
        <v>6.4999999999999997E-3</v>
      </c>
      <c r="I29" s="3" t="s">
        <v>72</v>
      </c>
      <c r="J29" s="35" t="s">
        <v>28</v>
      </c>
      <c r="K29" s="42" t="e">
        <f>'Cotizador - incendio básico'!#REF!</f>
        <v>#REF!</v>
      </c>
      <c r="L29" s="22" t="e">
        <f>K29*$L$11</f>
        <v>#REF!</v>
      </c>
      <c r="M29" s="29" t="s">
        <v>129</v>
      </c>
      <c r="N29" s="32" t="s">
        <v>70</v>
      </c>
      <c r="P29" s="35" t="s">
        <v>28</v>
      </c>
      <c r="Q29" s="42" t="e">
        <f>'Cotizador - incendio básico'!#REF!</f>
        <v>#REF!</v>
      </c>
      <c r="R29" s="22" t="e">
        <f>Q29*$R$11</f>
        <v>#REF!</v>
      </c>
      <c r="S29" s="29" t="s">
        <v>137</v>
      </c>
      <c r="T29" s="32" t="s">
        <v>70</v>
      </c>
      <c r="V29" s="53"/>
      <c r="W29" s="54"/>
      <c r="X29" s="20"/>
      <c r="Y29" s="29"/>
      <c r="Z29" s="32"/>
    </row>
    <row r="30" spans="1:26" ht="22.5" x14ac:dyDescent="0.25">
      <c r="G30" s="5" t="s">
        <v>221</v>
      </c>
      <c r="H30" s="12">
        <v>5.4999999999999997E-3</v>
      </c>
      <c r="I30" s="3" t="s">
        <v>72</v>
      </c>
      <c r="J30" s="35" t="s">
        <v>29</v>
      </c>
      <c r="K30" s="42">
        <v>0.15</v>
      </c>
      <c r="L30" s="22">
        <f>K30*$L$11</f>
        <v>0</v>
      </c>
      <c r="M30" s="29" t="s">
        <v>130</v>
      </c>
      <c r="N30" s="32" t="s">
        <v>70</v>
      </c>
      <c r="P30" s="35" t="s">
        <v>29</v>
      </c>
      <c r="Q30" s="42">
        <v>0.3</v>
      </c>
      <c r="R30" s="22">
        <f>Q30*$R$11</f>
        <v>0</v>
      </c>
      <c r="S30" s="29" t="s">
        <v>138</v>
      </c>
      <c r="T30" s="32" t="s">
        <v>70</v>
      </c>
      <c r="V30" s="18"/>
      <c r="W30" s="44"/>
      <c r="X30" s="20"/>
      <c r="Y30" s="29"/>
      <c r="Z30" s="32"/>
    </row>
    <row r="31" spans="1:26" ht="23.25" customHeight="1" x14ac:dyDescent="0.25">
      <c r="A31" t="s">
        <v>249</v>
      </c>
      <c r="G31" s="5" t="s">
        <v>222</v>
      </c>
      <c r="H31" s="1" t="s">
        <v>10</v>
      </c>
      <c r="I31" s="3" t="s">
        <v>72</v>
      </c>
      <c r="J31" s="38" t="s">
        <v>30</v>
      </c>
      <c r="K31" s="42">
        <v>0</v>
      </c>
      <c r="L31" s="22">
        <v>1000</v>
      </c>
      <c r="M31" s="29" t="s">
        <v>128</v>
      </c>
      <c r="N31" s="32" t="s">
        <v>70</v>
      </c>
      <c r="P31" s="38" t="s">
        <v>30</v>
      </c>
      <c r="Q31" s="42">
        <v>0</v>
      </c>
      <c r="R31" s="22">
        <v>2000</v>
      </c>
      <c r="S31" s="29" t="s">
        <v>139</v>
      </c>
      <c r="T31" s="32" t="s">
        <v>70</v>
      </c>
      <c r="V31" s="24"/>
      <c r="W31" s="45"/>
      <c r="X31" s="25"/>
      <c r="Y31" s="29"/>
      <c r="Z31" s="32"/>
    </row>
    <row r="32" spans="1:26" ht="56.25" x14ac:dyDescent="0.25">
      <c r="A32" s="63">
        <v>1.4E-3</v>
      </c>
      <c r="G32" s="7" t="s">
        <v>223</v>
      </c>
      <c r="H32" s="12">
        <v>8.5000000000000006E-3</v>
      </c>
      <c r="I32" s="39" t="s">
        <v>65</v>
      </c>
      <c r="J32" s="35" t="s">
        <v>31</v>
      </c>
      <c r="K32" s="42">
        <v>0.15</v>
      </c>
      <c r="L32" s="22">
        <f>K32*$L$11</f>
        <v>0</v>
      </c>
      <c r="M32" s="29" t="s">
        <v>131</v>
      </c>
      <c r="N32" s="32"/>
      <c r="P32" s="35" t="s">
        <v>31</v>
      </c>
      <c r="Q32" s="42">
        <v>0.2</v>
      </c>
      <c r="R32" s="22">
        <f>Q32*$R$11</f>
        <v>0</v>
      </c>
      <c r="S32" s="29" t="s">
        <v>140</v>
      </c>
      <c r="T32" s="32"/>
      <c r="V32" s="18"/>
      <c r="W32" s="44"/>
      <c r="X32" s="20"/>
      <c r="Y32" s="29"/>
      <c r="Z32" s="32"/>
    </row>
    <row r="33" spans="7:26" ht="17.25" customHeight="1" x14ac:dyDescent="0.25">
      <c r="G33" s="7" t="s">
        <v>224</v>
      </c>
      <c r="H33" s="12">
        <v>7.4999999999999997E-3</v>
      </c>
      <c r="I33" s="39" t="s">
        <v>65</v>
      </c>
      <c r="J33" s="35" t="s">
        <v>24</v>
      </c>
      <c r="K33" s="42">
        <v>0.1</v>
      </c>
      <c r="L33" s="22">
        <f>K33*$L$11</f>
        <v>0</v>
      </c>
      <c r="M33" s="29" t="s">
        <v>71</v>
      </c>
      <c r="N33" s="32"/>
      <c r="P33" s="35" t="s">
        <v>24</v>
      </c>
      <c r="Q33" s="42">
        <v>0.15</v>
      </c>
      <c r="R33" s="22">
        <f>Q33*$R$11</f>
        <v>0</v>
      </c>
      <c r="S33" s="29" t="s">
        <v>81</v>
      </c>
      <c r="T33" s="32"/>
      <c r="V33" s="18"/>
      <c r="W33" s="44"/>
      <c r="X33" s="25"/>
      <c r="Y33" s="29"/>
      <c r="Z33" s="32"/>
    </row>
    <row r="34" spans="7:26" ht="33.75" x14ac:dyDescent="0.25">
      <c r="G34" s="7" t="s">
        <v>225</v>
      </c>
      <c r="H34" s="1" t="s">
        <v>10</v>
      </c>
      <c r="I34" s="39" t="s">
        <v>65</v>
      </c>
      <c r="J34" s="35" t="s">
        <v>32</v>
      </c>
      <c r="K34" s="42">
        <v>0</v>
      </c>
      <c r="L34" s="22">
        <f>K34*$L$11</f>
        <v>0</v>
      </c>
      <c r="M34" s="29" t="s">
        <v>132</v>
      </c>
      <c r="N34" s="32" t="s">
        <v>70</v>
      </c>
      <c r="P34" s="35" t="s">
        <v>32</v>
      </c>
      <c r="Q34" s="42">
        <v>0</v>
      </c>
      <c r="R34" s="22">
        <f>Q34*$R$11</f>
        <v>0</v>
      </c>
      <c r="S34" s="29" t="s">
        <v>141</v>
      </c>
      <c r="T34" s="32" t="s">
        <v>70</v>
      </c>
      <c r="V34" s="18"/>
      <c r="W34" s="44"/>
      <c r="X34" s="25"/>
      <c r="Y34" s="29"/>
      <c r="Z34" s="32"/>
    </row>
    <row r="35" spans="7:26" x14ac:dyDescent="0.25">
      <c r="G35" s="6" t="s">
        <v>226</v>
      </c>
      <c r="H35" s="12">
        <v>4.5999999999999999E-3</v>
      </c>
      <c r="I35" s="3" t="s">
        <v>72</v>
      </c>
      <c r="J35" s="35" t="s">
        <v>33</v>
      </c>
      <c r="K35" s="42">
        <v>0</v>
      </c>
      <c r="L35" s="22">
        <v>150</v>
      </c>
      <c r="M35" s="29" t="s">
        <v>133</v>
      </c>
      <c r="N35" s="32"/>
      <c r="P35" s="35" t="s">
        <v>33</v>
      </c>
      <c r="Q35" s="42">
        <v>0</v>
      </c>
      <c r="R35" s="22">
        <v>250</v>
      </c>
      <c r="S35" s="29" t="s">
        <v>142</v>
      </c>
      <c r="T35" s="32"/>
      <c r="V35" s="18"/>
      <c r="W35" s="44"/>
      <c r="X35" s="20"/>
      <c r="Y35" s="29"/>
      <c r="Z35" s="32"/>
    </row>
    <row r="36" spans="7:26" ht="22.5" x14ac:dyDescent="0.25">
      <c r="G36" s="6" t="s">
        <v>227</v>
      </c>
      <c r="H36" s="12">
        <v>4.5999999999999999E-3</v>
      </c>
      <c r="I36" s="3" t="s">
        <v>72</v>
      </c>
      <c r="J36" s="35" t="s">
        <v>34</v>
      </c>
      <c r="K36" s="42">
        <v>0</v>
      </c>
      <c r="L36" s="22">
        <f>K36*$L$11</f>
        <v>0</v>
      </c>
      <c r="M36" s="29" t="s">
        <v>144</v>
      </c>
      <c r="N36" s="32"/>
      <c r="P36" s="35" t="s">
        <v>34</v>
      </c>
      <c r="Q36" s="42">
        <v>0</v>
      </c>
      <c r="R36" s="22">
        <f>Q36*$R$11</f>
        <v>0</v>
      </c>
      <c r="S36" s="29" t="s">
        <v>143</v>
      </c>
      <c r="T36" s="32"/>
      <c r="V36" s="18"/>
      <c r="W36" s="44"/>
      <c r="X36" s="25"/>
      <c r="Y36" s="29"/>
      <c r="Z36" s="32"/>
    </row>
    <row r="37" spans="7:26" x14ac:dyDescent="0.25">
      <c r="G37" s="6" t="s">
        <v>228</v>
      </c>
      <c r="H37" s="1" t="s">
        <v>10</v>
      </c>
      <c r="I37" s="3" t="s">
        <v>72</v>
      </c>
      <c r="J37" s="35" t="s">
        <v>35</v>
      </c>
      <c r="K37" s="42">
        <v>0</v>
      </c>
      <c r="L37" s="22">
        <v>250</v>
      </c>
      <c r="M37" s="29" t="s">
        <v>133</v>
      </c>
      <c r="N37" s="32"/>
      <c r="P37" s="35" t="s">
        <v>35</v>
      </c>
      <c r="Q37" s="42">
        <v>0</v>
      </c>
      <c r="R37" s="22">
        <v>500</v>
      </c>
      <c r="S37" s="29" t="s">
        <v>142</v>
      </c>
      <c r="T37" s="32"/>
      <c r="V37" s="18"/>
      <c r="W37" s="44"/>
      <c r="X37" s="25"/>
      <c r="Y37" s="29"/>
      <c r="Z37" s="32"/>
    </row>
    <row r="38" spans="7:26" x14ac:dyDescent="0.25">
      <c r="G38" s="4" t="s">
        <v>229</v>
      </c>
      <c r="H38" s="12">
        <v>6.4999999999999997E-3</v>
      </c>
      <c r="I38" s="39" t="s">
        <v>65</v>
      </c>
      <c r="J38" s="35" t="s">
        <v>36</v>
      </c>
      <c r="K38" s="42">
        <v>0</v>
      </c>
      <c r="L38" s="22">
        <v>750</v>
      </c>
      <c r="M38" s="29" t="s">
        <v>133</v>
      </c>
      <c r="N38" s="32"/>
      <c r="P38" s="35" t="s">
        <v>36</v>
      </c>
      <c r="Q38" s="42">
        <v>0</v>
      </c>
      <c r="R38" s="22">
        <v>1000</v>
      </c>
      <c r="S38" s="29" t="s">
        <v>142</v>
      </c>
      <c r="T38" s="32"/>
      <c r="V38" s="18"/>
      <c r="W38" s="44"/>
      <c r="X38" s="25"/>
      <c r="Y38" s="29"/>
      <c r="Z38" s="32"/>
    </row>
    <row r="39" spans="7:26" x14ac:dyDescent="0.25">
      <c r="G39" s="4" t="s">
        <v>230</v>
      </c>
      <c r="H39" s="12">
        <v>6.4999999999999997E-3</v>
      </c>
      <c r="I39" s="39" t="s">
        <v>65</v>
      </c>
      <c r="J39" s="35" t="s">
        <v>37</v>
      </c>
      <c r="K39" s="42">
        <v>0</v>
      </c>
      <c r="L39" s="22">
        <v>250</v>
      </c>
      <c r="M39" s="29" t="s">
        <v>133</v>
      </c>
      <c r="N39" s="32"/>
      <c r="P39" s="35" t="s">
        <v>37</v>
      </c>
      <c r="Q39" s="42">
        <v>0</v>
      </c>
      <c r="R39" s="22">
        <v>500</v>
      </c>
      <c r="S39" s="29" t="s">
        <v>142</v>
      </c>
      <c r="T39" s="32"/>
      <c r="V39" s="24"/>
      <c r="W39" s="45"/>
      <c r="X39" s="25"/>
      <c r="Y39" s="29"/>
      <c r="Z39" s="32"/>
    </row>
    <row r="40" spans="7:26" x14ac:dyDescent="0.25">
      <c r="G40" s="4" t="s">
        <v>231</v>
      </c>
      <c r="H40" s="1" t="s">
        <v>10</v>
      </c>
      <c r="I40" s="39" t="s">
        <v>65</v>
      </c>
      <c r="J40" s="35" t="s">
        <v>38</v>
      </c>
      <c r="K40" s="42">
        <v>0</v>
      </c>
      <c r="L40" s="22">
        <v>100000</v>
      </c>
      <c r="M40" s="29" t="s">
        <v>124</v>
      </c>
      <c r="N40" s="32" t="s">
        <v>70</v>
      </c>
      <c r="P40" s="35" t="s">
        <v>38</v>
      </c>
      <c r="Q40" s="42">
        <v>0</v>
      </c>
      <c r="R40" s="22">
        <v>150000</v>
      </c>
      <c r="S40" s="29" t="s">
        <v>145</v>
      </c>
      <c r="T40" s="32" t="s">
        <v>70</v>
      </c>
      <c r="V40" s="24"/>
      <c r="W40" s="45"/>
      <c r="X40" s="20"/>
      <c r="Y40" s="29"/>
      <c r="Z40" s="32"/>
    </row>
    <row r="41" spans="7:26" ht="33.75" x14ac:dyDescent="0.25">
      <c r="G41" s="6" t="s">
        <v>157</v>
      </c>
      <c r="H41" s="13">
        <v>5.2500000000000003E-3</v>
      </c>
      <c r="I41" s="3" t="s">
        <v>72</v>
      </c>
      <c r="J41" s="35" t="s">
        <v>39</v>
      </c>
      <c r="K41" s="42">
        <v>0</v>
      </c>
      <c r="L41" s="22">
        <v>10000</v>
      </c>
      <c r="M41" s="29" t="s">
        <v>134</v>
      </c>
      <c r="N41" s="32"/>
      <c r="P41" s="35" t="s">
        <v>39</v>
      </c>
      <c r="Q41" s="42">
        <v>0</v>
      </c>
      <c r="R41" s="22">
        <v>25000</v>
      </c>
      <c r="S41" s="29" t="s">
        <v>146</v>
      </c>
      <c r="T41" s="32"/>
      <c r="V41" s="18"/>
      <c r="W41" s="44"/>
      <c r="X41" s="20"/>
      <c r="Y41" s="29"/>
      <c r="Z41" s="32"/>
    </row>
    <row r="42" spans="7:26" x14ac:dyDescent="0.25">
      <c r="G42" s="6" t="s">
        <v>158</v>
      </c>
      <c r="H42" s="13">
        <v>5.3499999999999997E-3</v>
      </c>
      <c r="I42" s="3" t="s">
        <v>72</v>
      </c>
      <c r="J42" s="35" t="s">
        <v>40</v>
      </c>
      <c r="K42" s="42">
        <v>0</v>
      </c>
      <c r="L42" s="22">
        <f>K42*$L$11</f>
        <v>0</v>
      </c>
      <c r="M42" s="28"/>
      <c r="N42" s="32"/>
      <c r="P42" s="35" t="s">
        <v>40</v>
      </c>
      <c r="Q42" s="42">
        <v>0</v>
      </c>
      <c r="R42" s="22">
        <f>Q42*$R$11</f>
        <v>0</v>
      </c>
      <c r="S42" s="28"/>
      <c r="T42" s="32"/>
      <c r="V42" s="18"/>
      <c r="W42" s="44"/>
      <c r="X42" s="20"/>
      <c r="Y42" s="29"/>
      <c r="Z42" s="32"/>
    </row>
    <row r="43" spans="7:26" ht="15.75" thickBot="1" x14ac:dyDescent="0.3">
      <c r="G43" s="6" t="s">
        <v>159</v>
      </c>
      <c r="H43" s="61" t="s">
        <v>10</v>
      </c>
      <c r="I43" s="3" t="s">
        <v>72</v>
      </c>
      <c r="J43" s="37" t="s">
        <v>41</v>
      </c>
      <c r="K43" s="50">
        <v>0</v>
      </c>
      <c r="L43" s="51">
        <f>K43*$L$11</f>
        <v>0</v>
      </c>
      <c r="M43" s="30"/>
      <c r="N43" s="33"/>
      <c r="P43" s="37" t="s">
        <v>41</v>
      </c>
      <c r="Q43" s="50">
        <v>0</v>
      </c>
      <c r="R43" s="51">
        <f>Q43*$R$11</f>
        <v>0</v>
      </c>
      <c r="S43" s="30"/>
      <c r="T43" s="33"/>
      <c r="V43" s="18"/>
      <c r="W43" s="44"/>
      <c r="X43" s="20"/>
      <c r="Y43" s="29"/>
      <c r="Z43" s="32"/>
    </row>
    <row r="44" spans="7:26" x14ac:dyDescent="0.25">
      <c r="G44" s="9" t="s">
        <v>160</v>
      </c>
      <c r="H44" s="13">
        <v>5.2500000000000003E-3</v>
      </c>
      <c r="I44" s="3" t="s">
        <v>72</v>
      </c>
      <c r="V44" s="18"/>
      <c r="W44" s="44"/>
      <c r="X44" s="20"/>
      <c r="Y44" s="29"/>
      <c r="Z44" s="32"/>
    </row>
    <row r="45" spans="7:26" x14ac:dyDescent="0.25">
      <c r="G45" s="9" t="s">
        <v>161</v>
      </c>
      <c r="H45" s="13">
        <v>5.3499999999999997E-3</v>
      </c>
      <c r="I45" s="3" t="s">
        <v>72</v>
      </c>
      <c r="V45" s="18"/>
      <c r="W45" s="44"/>
      <c r="X45" s="20"/>
      <c r="Y45" s="29"/>
      <c r="Z45" s="32"/>
    </row>
    <row r="46" spans="7:26" x14ac:dyDescent="0.25">
      <c r="G46" s="9" t="s">
        <v>162</v>
      </c>
      <c r="H46" s="61" t="s">
        <v>10</v>
      </c>
      <c r="I46" s="3" t="s">
        <v>72</v>
      </c>
      <c r="V46" s="18"/>
      <c r="W46" s="44"/>
      <c r="X46" s="20"/>
      <c r="Y46" s="29"/>
      <c r="Z46" s="32"/>
    </row>
    <row r="47" spans="7:26" x14ac:dyDescent="0.25">
      <c r="G47" s="10" t="s">
        <v>163</v>
      </c>
      <c r="H47" s="13">
        <v>6.3499999999999997E-3</v>
      </c>
      <c r="I47" s="39" t="s">
        <v>65</v>
      </c>
      <c r="V47" s="18"/>
      <c r="W47" s="44"/>
      <c r="X47" s="20"/>
      <c r="Y47" s="28"/>
      <c r="Z47" s="32"/>
    </row>
    <row r="48" spans="7:26" ht="15.75" thickBot="1" x14ac:dyDescent="0.3">
      <c r="G48" s="10" t="s">
        <v>164</v>
      </c>
      <c r="H48" s="13">
        <v>7.3499999999999998E-3</v>
      </c>
      <c r="I48" s="39" t="s">
        <v>65</v>
      </c>
      <c r="V48" s="19"/>
      <c r="W48" s="46"/>
      <c r="X48" s="21"/>
      <c r="Y48" s="30"/>
      <c r="Z48" s="33"/>
    </row>
    <row r="49" spans="7:26" x14ac:dyDescent="0.25">
      <c r="G49" s="10" t="s">
        <v>165</v>
      </c>
      <c r="H49" s="13" t="s">
        <v>10</v>
      </c>
      <c r="I49" s="39" t="s">
        <v>65</v>
      </c>
    </row>
    <row r="50" spans="7:26" s="3" customFormat="1" x14ac:dyDescent="0.25">
      <c r="G50" s="8" t="s">
        <v>166</v>
      </c>
      <c r="H50" s="13">
        <v>6.3499999999999997E-3</v>
      </c>
      <c r="I50" s="39" t="s">
        <v>65</v>
      </c>
      <c r="M50" s="26"/>
      <c r="N50" s="26"/>
      <c r="S50" s="26"/>
      <c r="T50" s="26"/>
      <c r="Y50" s="26"/>
      <c r="Z50" s="26"/>
    </row>
    <row r="51" spans="7:26" s="3" customFormat="1" x14ac:dyDescent="0.25">
      <c r="G51" s="8" t="s">
        <v>167</v>
      </c>
      <c r="H51" s="13">
        <v>7.3499999999999998E-3</v>
      </c>
      <c r="I51" s="39" t="s">
        <v>65</v>
      </c>
      <c r="M51" s="26"/>
      <c r="N51" s="26"/>
      <c r="S51" s="26"/>
      <c r="T51" s="26"/>
      <c r="Y51" s="26"/>
      <c r="Z51" s="26"/>
    </row>
    <row r="52" spans="7:26" x14ac:dyDescent="0.25">
      <c r="G52" s="8" t="s">
        <v>168</v>
      </c>
      <c r="H52" s="13" t="s">
        <v>10</v>
      </c>
      <c r="I52" s="39" t="s">
        <v>65</v>
      </c>
    </row>
    <row r="53" spans="7:26" x14ac:dyDescent="0.25">
      <c r="G53" s="11" t="s">
        <v>232</v>
      </c>
      <c r="H53" s="14">
        <v>8.0000000000000002E-3</v>
      </c>
      <c r="I53" s="39" t="s">
        <v>66</v>
      </c>
    </row>
    <row r="55" spans="7:26" x14ac:dyDescent="0.25">
      <c r="G55" s="5" t="s">
        <v>233</v>
      </c>
      <c r="H55" t="s">
        <v>110</v>
      </c>
    </row>
    <row r="56" spans="7:26" x14ac:dyDescent="0.25">
      <c r="G56" s="7" t="s">
        <v>234</v>
      </c>
      <c r="H56" s="3" t="s">
        <v>110</v>
      </c>
    </row>
    <row r="57" spans="7:26" x14ac:dyDescent="0.25">
      <c r="G57" s="6" t="s">
        <v>235</v>
      </c>
      <c r="H57" s="3" t="s">
        <v>110</v>
      </c>
    </row>
    <row r="58" spans="7:26" x14ac:dyDescent="0.25">
      <c r="G58" s="4" t="s">
        <v>236</v>
      </c>
      <c r="H58" s="3" t="s">
        <v>110</v>
      </c>
    </row>
    <row r="59" spans="7:26" x14ac:dyDescent="0.25">
      <c r="G59" s="10" t="s">
        <v>155</v>
      </c>
      <c r="H59" t="s">
        <v>111</v>
      </c>
    </row>
    <row r="60" spans="7:26" x14ac:dyDescent="0.25">
      <c r="G60" s="8" t="s">
        <v>156</v>
      </c>
      <c r="H60" s="3" t="s">
        <v>111</v>
      </c>
    </row>
    <row r="61" spans="7:26" x14ac:dyDescent="0.25">
      <c r="G61" s="6" t="str">
        <f>$A$7&amp;A13&amp;A24</f>
        <v>Multiproteccion Hogar - Standard - Clientes del BancoCasa0.3</v>
      </c>
      <c r="H61" t="s">
        <v>112</v>
      </c>
    </row>
    <row r="62" spans="7:26" x14ac:dyDescent="0.25">
      <c r="G62" s="6" t="str">
        <f>$A$7&amp;A14&amp;A24</f>
        <v>Multiproteccion Hogar - Standard - Clientes del BancoApartamento0.3</v>
      </c>
      <c r="H62" s="3" t="s">
        <v>112</v>
      </c>
    </row>
    <row r="63" spans="7:26" x14ac:dyDescent="0.25">
      <c r="G63" s="6" t="str">
        <f>$A$7&amp;A15&amp;A24</f>
        <v>Multiproteccion Hogar - Standard - Clientes del BancoComercio0.3</v>
      </c>
      <c r="H63" s="3" t="s">
        <v>112</v>
      </c>
    </row>
    <row r="64" spans="7:26" x14ac:dyDescent="0.25">
      <c r="G64" s="6" t="str">
        <f>$A$8&amp;A13&amp;A24</f>
        <v>Multiproteccion Hogar - Premium - Clientes del BancoCasa0.3</v>
      </c>
      <c r="H64" s="3" t="s">
        <v>112</v>
      </c>
    </row>
    <row r="65" spans="7:8" x14ac:dyDescent="0.25">
      <c r="G65" s="6" t="str">
        <f>$A$8&amp;A14&amp;A24</f>
        <v>Multiproteccion Hogar - Premium - Clientes del BancoApartamento0.3</v>
      </c>
      <c r="H65" s="3" t="s">
        <v>112</v>
      </c>
    </row>
    <row r="66" spans="7:8" x14ac:dyDescent="0.25">
      <c r="G66" s="6" t="str">
        <f>$A$8&amp;A15&amp;A24</f>
        <v>Multiproteccion Hogar - Premium - Clientes del BancoComercio0.3</v>
      </c>
      <c r="H66" s="3" t="s">
        <v>112</v>
      </c>
    </row>
    <row r="67" spans="7:8" x14ac:dyDescent="0.25">
      <c r="G67" s="5" t="str">
        <f>$A$3&amp;$A$13&amp;$A$18&amp;A24</f>
        <v>Multiproteccion Hogar - Standard CasaPreferencial0.3</v>
      </c>
      <c r="H67" t="s">
        <v>113</v>
      </c>
    </row>
    <row r="68" spans="7:8" x14ac:dyDescent="0.25">
      <c r="G68" s="5" t="str">
        <f>$A$3&amp;$A$14&amp;$A$18&amp;A24</f>
        <v>Multiproteccion Hogar - Standard ApartamentoPreferencial0.3</v>
      </c>
      <c r="H68" s="3" t="s">
        <v>113</v>
      </c>
    </row>
    <row r="69" spans="7:8" x14ac:dyDescent="0.25">
      <c r="G69" s="5" t="str">
        <f>$A$3&amp;$A$15&amp;$A$18&amp;A24</f>
        <v>Multiproteccion Hogar - Standard ComercioPreferencial0.3</v>
      </c>
      <c r="H69" s="3" t="s">
        <v>113</v>
      </c>
    </row>
    <row r="70" spans="7:8" x14ac:dyDescent="0.25">
      <c r="G70" s="5" t="str">
        <f>$A$3&amp;$A$13&amp;$A$19&amp;A24</f>
        <v>Multiproteccion Hogar - Standard CasaPlus0.3</v>
      </c>
      <c r="H70" s="3" t="s">
        <v>113</v>
      </c>
    </row>
    <row r="71" spans="7:8" x14ac:dyDescent="0.25">
      <c r="G71" s="5" t="str">
        <f>$A$3&amp;$A$14&amp;$A$19&amp;A24</f>
        <v>Multiproteccion Hogar - Standard ApartamentoPlus0.3</v>
      </c>
      <c r="H71" s="3" t="s">
        <v>113</v>
      </c>
    </row>
    <row r="72" spans="7:8" x14ac:dyDescent="0.25">
      <c r="G72" s="5" t="str">
        <f>$A$3&amp;$A$15&amp;$A$19&amp;A24</f>
        <v>Multiproteccion Hogar - Standard ComercioPlus0.3</v>
      </c>
      <c r="H72" s="3" t="s">
        <v>113</v>
      </c>
    </row>
    <row r="73" spans="7:8" x14ac:dyDescent="0.25">
      <c r="G73" s="5" t="str">
        <f>$A$3&amp;$A$13&amp;$A$20&amp;A24</f>
        <v>Multiproteccion Hogar - Standard CasaPersonal0.3</v>
      </c>
      <c r="H73" s="3" t="s">
        <v>113</v>
      </c>
    </row>
    <row r="74" spans="7:8" x14ac:dyDescent="0.25">
      <c r="G74" s="5" t="str">
        <f>$A$3&amp;$A$14&amp;$A$20&amp;A24</f>
        <v>Multiproteccion Hogar - Standard ApartamentoPersonal0.3</v>
      </c>
      <c r="H74" s="3" t="s">
        <v>113</v>
      </c>
    </row>
    <row r="75" spans="7:8" x14ac:dyDescent="0.25">
      <c r="G75" s="5" t="str">
        <f>$A$3&amp;$A$15&amp;$A$20&amp;A24</f>
        <v>Multiproteccion Hogar - Standard ComercioPersonal0.3</v>
      </c>
      <c r="H75" s="3" t="s">
        <v>113</v>
      </c>
    </row>
    <row r="76" spans="7:8" x14ac:dyDescent="0.25">
      <c r="G76" s="6" t="str">
        <f>$A$4&amp;$A$13&amp;$A$18&amp;A24</f>
        <v>Multiproteccion Hogar - Premium CasaPreferencial0.3</v>
      </c>
      <c r="H76" s="3" t="s">
        <v>113</v>
      </c>
    </row>
    <row r="77" spans="7:8" x14ac:dyDescent="0.25">
      <c r="G77" s="6" t="str">
        <f>$A$4&amp;$A$14&amp;$A$18&amp;A24</f>
        <v>Multiproteccion Hogar - Premium ApartamentoPreferencial0.3</v>
      </c>
      <c r="H77" s="3" t="s">
        <v>113</v>
      </c>
    </row>
    <row r="78" spans="7:8" x14ac:dyDescent="0.25">
      <c r="G78" s="6" t="str">
        <f>$A$4&amp;$A$15&amp;$A$18&amp;A24</f>
        <v>Multiproteccion Hogar - Premium ComercioPreferencial0.3</v>
      </c>
      <c r="H78" s="3" t="s">
        <v>113</v>
      </c>
    </row>
    <row r="79" spans="7:8" x14ac:dyDescent="0.25">
      <c r="G79" s="6" t="str">
        <f>$A$4&amp;$A$13&amp;$A$19&amp;A24</f>
        <v>Multiproteccion Hogar - Premium CasaPlus0.3</v>
      </c>
      <c r="H79" s="3" t="s">
        <v>113</v>
      </c>
    </row>
    <row r="80" spans="7:8" x14ac:dyDescent="0.25">
      <c r="G80" s="6" t="str">
        <f>$A$4&amp;$A$14&amp;$A$19&amp;A24</f>
        <v>Multiproteccion Hogar - Premium ApartamentoPlus0.3</v>
      </c>
      <c r="H80" s="3" t="s">
        <v>113</v>
      </c>
    </row>
    <row r="81" spans="7:8" x14ac:dyDescent="0.25">
      <c r="G81" s="6" t="str">
        <f>$A$4&amp;$A$15&amp;$A$19&amp;A24</f>
        <v>Multiproteccion Hogar - Premium ComercioPlus0.3</v>
      </c>
      <c r="H81" s="3" t="s">
        <v>113</v>
      </c>
    </row>
    <row r="82" spans="7:8" x14ac:dyDescent="0.25">
      <c r="G82" s="6" t="str">
        <f>$A$4&amp;$A$13&amp;$A$20&amp;A24</f>
        <v>Multiproteccion Hogar - Premium CasaPersonal0.3</v>
      </c>
      <c r="H82" s="3" t="s">
        <v>113</v>
      </c>
    </row>
    <row r="83" spans="7:8" x14ac:dyDescent="0.25">
      <c r="G83" s="6" t="str">
        <f>$A$4&amp;$A$14&amp;$A$20&amp;A24</f>
        <v>Multiproteccion Hogar - Premium ApartamentoPersonal0.3</v>
      </c>
      <c r="H83" s="3" t="s">
        <v>113</v>
      </c>
    </row>
    <row r="84" spans="7:8" x14ac:dyDescent="0.25">
      <c r="G84" s="6" t="str">
        <f>$A$4&amp;$A$15&amp;$A$20&amp;A24</f>
        <v>Multiproteccion Hogar - Premium ComercioPersonal0.3</v>
      </c>
      <c r="H84" s="3" t="s">
        <v>113</v>
      </c>
    </row>
    <row r="85" spans="7:8" x14ac:dyDescent="0.25">
      <c r="G85" s="6" t="str">
        <f>$A$5&amp;$A$13&amp;$A$18&amp;A24</f>
        <v>Multiproteccion Hogar - Standard - Colaboradores CasaPreferencial0.3</v>
      </c>
      <c r="H85" s="3" t="s">
        <v>113</v>
      </c>
    </row>
    <row r="86" spans="7:8" x14ac:dyDescent="0.25">
      <c r="G86" s="6" t="str">
        <f>$A$5&amp;$A$14&amp;$A$18&amp;A24</f>
        <v>Multiproteccion Hogar - Standard - Colaboradores ApartamentoPreferencial0.3</v>
      </c>
      <c r="H86" s="3" t="s">
        <v>113</v>
      </c>
    </row>
    <row r="87" spans="7:8" x14ac:dyDescent="0.25">
      <c r="G87" s="6" t="str">
        <f>$A$5&amp;$A$15&amp;$A$18&amp;A24</f>
        <v>Multiproteccion Hogar - Standard - Colaboradores ComercioPreferencial0.3</v>
      </c>
      <c r="H87" s="3" t="s">
        <v>113</v>
      </c>
    </row>
    <row r="88" spans="7:8" x14ac:dyDescent="0.25">
      <c r="G88" s="6" t="str">
        <f>$A$5&amp;$A$13&amp;$A$19&amp;A24</f>
        <v>Multiproteccion Hogar - Standard - Colaboradores CasaPlus0.3</v>
      </c>
      <c r="H88" s="3" t="s">
        <v>113</v>
      </c>
    </row>
    <row r="89" spans="7:8" x14ac:dyDescent="0.25">
      <c r="G89" s="6" t="str">
        <f>$A$5&amp;$A$14&amp;$A$19&amp;A24</f>
        <v>Multiproteccion Hogar - Standard - Colaboradores ApartamentoPlus0.3</v>
      </c>
      <c r="H89" s="3" t="s">
        <v>113</v>
      </c>
    </row>
    <row r="90" spans="7:8" x14ac:dyDescent="0.25">
      <c r="G90" s="6" t="str">
        <f>$A$5&amp;$A$15&amp;$A$19&amp;A24</f>
        <v>Multiproteccion Hogar - Standard - Colaboradores ComercioPlus0.3</v>
      </c>
      <c r="H90" s="3" t="s">
        <v>113</v>
      </c>
    </row>
    <row r="91" spans="7:8" x14ac:dyDescent="0.25">
      <c r="G91" s="6" t="str">
        <f>$A$5&amp;$A$13&amp;$A$20&amp;A24</f>
        <v>Multiproteccion Hogar - Standard - Colaboradores CasaPersonal0.3</v>
      </c>
      <c r="H91" s="3" t="s">
        <v>113</v>
      </c>
    </row>
    <row r="92" spans="7:8" x14ac:dyDescent="0.25">
      <c r="G92" s="6" t="str">
        <f>$A$5&amp;$A$14&amp;$A$20&amp;A24</f>
        <v>Multiproteccion Hogar - Standard - Colaboradores ApartamentoPersonal0.3</v>
      </c>
      <c r="H92" s="3" t="s">
        <v>113</v>
      </c>
    </row>
    <row r="93" spans="7:8" x14ac:dyDescent="0.25">
      <c r="G93" s="6" t="str">
        <f>$A$5&amp;$A$15&amp;$A$20&amp;A24</f>
        <v>Multiproteccion Hogar - Standard - Colaboradores ComercioPersonal0.3</v>
      </c>
      <c r="H93" s="3" t="s">
        <v>113</v>
      </c>
    </row>
    <row r="94" spans="7:8" x14ac:dyDescent="0.25">
      <c r="G94" s="6" t="str">
        <f>$A$6&amp;$A$13&amp;$A$18&amp;A24</f>
        <v>Multiproteccion Hogar- Premium - Colaboradores CasaPreferencial0.3</v>
      </c>
      <c r="H94" s="3" t="s">
        <v>113</v>
      </c>
    </row>
    <row r="95" spans="7:8" x14ac:dyDescent="0.25">
      <c r="G95" s="6" t="str">
        <f>$A$6&amp;$A$14&amp;$A$18&amp;A24</f>
        <v>Multiproteccion Hogar- Premium - Colaboradores ApartamentoPreferencial0.3</v>
      </c>
      <c r="H95" s="3" t="s">
        <v>113</v>
      </c>
    </row>
    <row r="96" spans="7:8" x14ac:dyDescent="0.25">
      <c r="G96" s="6" t="str">
        <f>$A$6&amp;$A$15&amp;$A$18&amp;A24</f>
        <v>Multiproteccion Hogar- Premium - Colaboradores ComercioPreferencial0.3</v>
      </c>
      <c r="H96" s="3" t="s">
        <v>113</v>
      </c>
    </row>
    <row r="97" spans="7:8" x14ac:dyDescent="0.25">
      <c r="G97" s="6" t="str">
        <f>$A$6&amp;$A$13&amp;$A$19&amp;A24</f>
        <v>Multiproteccion Hogar- Premium - Colaboradores CasaPlus0.3</v>
      </c>
      <c r="H97" s="3" t="s">
        <v>113</v>
      </c>
    </row>
    <row r="98" spans="7:8" x14ac:dyDescent="0.25">
      <c r="G98" s="6" t="str">
        <f>$A$6&amp;$A$14&amp;$A$19&amp;A24</f>
        <v>Multiproteccion Hogar- Premium - Colaboradores ApartamentoPlus0.3</v>
      </c>
      <c r="H98" s="3" t="s">
        <v>113</v>
      </c>
    </row>
    <row r="99" spans="7:8" x14ac:dyDescent="0.25">
      <c r="G99" s="6" t="str">
        <f>$A$6&amp;$A$15&amp;$A$19&amp;A24</f>
        <v>Multiproteccion Hogar- Premium - Colaboradores ComercioPlus0.3</v>
      </c>
      <c r="H99" s="3" t="s">
        <v>113</v>
      </c>
    </row>
    <row r="100" spans="7:8" x14ac:dyDescent="0.25">
      <c r="G100" s="6" t="str">
        <f>$A$6&amp;$A$13&amp;$A$20&amp;A24</f>
        <v>Multiproteccion Hogar- Premium - Colaboradores CasaPersonal0.3</v>
      </c>
      <c r="H100" s="3" t="s">
        <v>113</v>
      </c>
    </row>
    <row r="101" spans="7:8" x14ac:dyDescent="0.25">
      <c r="G101" s="6" t="str">
        <f>$A$6&amp;$A$14&amp;$A$20&amp;A24</f>
        <v>Multiproteccion Hogar- Premium - Colaboradores ApartamentoPersonal0.3</v>
      </c>
      <c r="H101" s="3" t="s">
        <v>113</v>
      </c>
    </row>
    <row r="102" spans="7:8" x14ac:dyDescent="0.25">
      <c r="G102" s="6" t="str">
        <f>$A$6&amp;$A$15&amp;$A$20&amp;A24</f>
        <v>Multiproteccion Hogar- Premium - Colaboradores ComercioPersonal0.3</v>
      </c>
      <c r="H102" s="3" t="s">
        <v>113</v>
      </c>
    </row>
    <row r="103" spans="7:8" x14ac:dyDescent="0.25">
      <c r="G103" s="6" t="str">
        <f>$A$9&amp;$A$13&amp;$A$18&amp;A24</f>
        <v>Multiproteccion ComercialCasaPreferencial0.3</v>
      </c>
      <c r="H103" s="3" t="s">
        <v>113</v>
      </c>
    </row>
    <row r="104" spans="7:8" x14ac:dyDescent="0.25">
      <c r="G104" s="6" t="str">
        <f>$A$9&amp;$A$14&amp;$A$18&amp;A24</f>
        <v>Multiproteccion ComercialApartamentoPreferencial0.3</v>
      </c>
      <c r="H104" s="3" t="s">
        <v>113</v>
      </c>
    </row>
    <row r="105" spans="7:8" x14ac:dyDescent="0.25">
      <c r="G105" s="6" t="str">
        <f>$A$9&amp;$A$15&amp;$A$18&amp;A24</f>
        <v>Multiproteccion ComercialComercioPreferencial0.3</v>
      </c>
      <c r="H105" s="3" t="s">
        <v>113</v>
      </c>
    </row>
    <row r="106" spans="7:8" x14ac:dyDescent="0.25">
      <c r="G106" s="6" t="str">
        <f>$A$9&amp;$A$13&amp;$A$19&amp;A24</f>
        <v>Multiproteccion ComercialCasaPlus0.3</v>
      </c>
      <c r="H106" s="3" t="s">
        <v>113</v>
      </c>
    </row>
    <row r="107" spans="7:8" x14ac:dyDescent="0.25">
      <c r="G107" s="6" t="str">
        <f>$A$9&amp;$A$14&amp;$A$19&amp;A24</f>
        <v>Multiproteccion ComercialApartamentoPlus0.3</v>
      </c>
      <c r="H107" s="3" t="s">
        <v>113</v>
      </c>
    </row>
    <row r="108" spans="7:8" x14ac:dyDescent="0.25">
      <c r="G108" s="6" t="str">
        <f>$A$9&amp;$A$15&amp;$A$19&amp;A24</f>
        <v>Multiproteccion ComercialComercioPlus0.3</v>
      </c>
      <c r="H108" s="3" t="s">
        <v>113</v>
      </c>
    </row>
    <row r="109" spans="7:8" x14ac:dyDescent="0.25">
      <c r="G109" s="6" t="str">
        <f>$A$9&amp;$A$13&amp;$A$20&amp;A24</f>
        <v>Multiproteccion ComercialCasaPersonal0.3</v>
      </c>
      <c r="H109" s="3" t="s">
        <v>113</v>
      </c>
    </row>
    <row r="110" spans="7:8" x14ac:dyDescent="0.25">
      <c r="G110" s="6" t="str">
        <f>$A$9&amp;$A$14&amp;$A$20&amp;A24</f>
        <v>Multiproteccion ComercialApartamentoPersonal0.3</v>
      </c>
      <c r="H110" s="3" t="s">
        <v>113</v>
      </c>
    </row>
    <row r="111" spans="7:8" x14ac:dyDescent="0.25">
      <c r="G111" s="6" t="str">
        <f>$A$9&amp;$A$15&amp;$A$20&amp;A24</f>
        <v>Multiproteccion ComercialComercioPersonal0.3</v>
      </c>
      <c r="H111" s="3" t="s">
        <v>113</v>
      </c>
    </row>
    <row r="112" spans="7:8" x14ac:dyDescent="0.25">
      <c r="G112" s="6" t="str">
        <f>$A$7&amp;$A$15&amp;A18&amp;A24</f>
        <v>Multiproteccion Hogar - Standard - Clientes del BancoComercioPreferencial0.3</v>
      </c>
      <c r="H112" t="s">
        <v>114</v>
      </c>
    </row>
    <row r="113" spans="7:9" x14ac:dyDescent="0.25">
      <c r="G113" s="6" t="str">
        <f>$A$7&amp;$A$15&amp;A19&amp;A24</f>
        <v>Multiproteccion Hogar - Standard - Clientes del BancoComercioPlus0.3</v>
      </c>
      <c r="H113" s="3" t="s">
        <v>114</v>
      </c>
    </row>
    <row r="114" spans="7:9" x14ac:dyDescent="0.25">
      <c r="G114" s="6" t="str">
        <f>$A$7&amp;$A$15&amp;A20&amp;A24</f>
        <v>Multiproteccion Hogar - Standard - Clientes del BancoComercioPersonal0.3</v>
      </c>
      <c r="H114" s="3" t="s">
        <v>114</v>
      </c>
    </row>
    <row r="115" spans="7:9" x14ac:dyDescent="0.25">
      <c r="G115" s="6" t="str">
        <f>$A$8&amp;$A$15&amp;A18&amp;A24</f>
        <v>Multiproteccion Hogar - Premium - Clientes del BancoComercioPreferencial0.3</v>
      </c>
      <c r="H115" s="3" t="s">
        <v>114</v>
      </c>
    </row>
    <row r="116" spans="7:9" x14ac:dyDescent="0.25">
      <c r="G116" s="6" t="str">
        <f>$A$8&amp;$A$15&amp;A19&amp;A24</f>
        <v>Multiproteccion Hogar - Premium - Clientes del BancoComercioPlus0.3</v>
      </c>
      <c r="H116" s="3" t="s">
        <v>114</v>
      </c>
    </row>
    <row r="117" spans="7:9" x14ac:dyDescent="0.25">
      <c r="G117" s="6" t="str">
        <f>$A$8&amp;$A$15&amp;A20&amp;A24</f>
        <v>Multiproteccion Hogar - Premium - Clientes del BancoComercioPersonal0.3</v>
      </c>
      <c r="H117" s="3" t="s">
        <v>114</v>
      </c>
    </row>
    <row r="118" spans="7:9" x14ac:dyDescent="0.25">
      <c r="G118" s="6" t="str">
        <f>$A$9&amp;A13&amp;A24</f>
        <v>Multiproteccion ComercialCasa0.3</v>
      </c>
      <c r="H118" t="s">
        <v>115</v>
      </c>
    </row>
    <row r="119" spans="7:9" x14ac:dyDescent="0.25">
      <c r="G119" s="6" t="str">
        <f>$A$9&amp;A14&amp;A24</f>
        <v>Multiproteccion ComercialApartamento0.3</v>
      </c>
      <c r="H119" t="s">
        <v>116</v>
      </c>
    </row>
    <row r="120" spans="7:9" x14ac:dyDescent="0.25">
      <c r="G120" s="6"/>
    </row>
    <row r="122" spans="7:9" x14ac:dyDescent="0.25">
      <c r="G122" s="5" t="s">
        <v>222</v>
      </c>
      <c r="H122" s="3" t="s">
        <v>110</v>
      </c>
      <c r="I122" s="3"/>
    </row>
    <row r="123" spans="7:9" x14ac:dyDescent="0.25">
      <c r="G123" s="7" t="s">
        <v>225</v>
      </c>
      <c r="H123" s="3" t="s">
        <v>110</v>
      </c>
      <c r="I123" s="3"/>
    </row>
    <row r="124" spans="7:9" x14ac:dyDescent="0.25">
      <c r="G124" s="6" t="s">
        <v>228</v>
      </c>
      <c r="H124" s="3" t="s">
        <v>110</v>
      </c>
      <c r="I124" s="3"/>
    </row>
    <row r="125" spans="7:9" x14ac:dyDescent="0.25">
      <c r="G125" s="4" t="s">
        <v>231</v>
      </c>
      <c r="H125" s="3" t="s">
        <v>110</v>
      </c>
      <c r="I125" s="3"/>
    </row>
    <row r="126" spans="7:9" x14ac:dyDescent="0.25">
      <c r="G126" s="10" t="s">
        <v>165</v>
      </c>
      <c r="H126" s="3" t="s">
        <v>111</v>
      </c>
      <c r="I126" s="3"/>
    </row>
    <row r="127" spans="7:9" x14ac:dyDescent="0.25">
      <c r="G127" s="8" t="s">
        <v>168</v>
      </c>
      <c r="H127" s="3" t="s">
        <v>111</v>
      </c>
      <c r="I127" s="3"/>
    </row>
    <row r="128" spans="7:9" x14ac:dyDescent="0.25">
      <c r="G128" s="6" t="s">
        <v>237</v>
      </c>
      <c r="H128" s="3" t="s">
        <v>112</v>
      </c>
      <c r="I128" s="3"/>
    </row>
    <row r="129" spans="7:9" x14ac:dyDescent="0.25">
      <c r="G129" s="6" t="s">
        <v>238</v>
      </c>
      <c r="H129" s="3" t="s">
        <v>112</v>
      </c>
      <c r="I129" s="3"/>
    </row>
    <row r="130" spans="7:9" x14ac:dyDescent="0.25">
      <c r="G130" s="6" t="s">
        <v>239</v>
      </c>
      <c r="H130" s="3" t="s">
        <v>112</v>
      </c>
      <c r="I130" s="3"/>
    </row>
    <row r="131" spans="7:9" x14ac:dyDescent="0.25">
      <c r="G131" s="6" t="s">
        <v>240</v>
      </c>
      <c r="H131" s="3" t="s">
        <v>112</v>
      </c>
      <c r="I131" s="3"/>
    </row>
    <row r="132" spans="7:9" x14ac:dyDescent="0.25">
      <c r="G132" s="6" t="s">
        <v>241</v>
      </c>
      <c r="H132" s="3" t="s">
        <v>112</v>
      </c>
      <c r="I132" s="3"/>
    </row>
    <row r="133" spans="7:9" x14ac:dyDescent="0.25">
      <c r="G133" s="6" t="s">
        <v>242</v>
      </c>
      <c r="H133" s="3" t="s">
        <v>112</v>
      </c>
      <c r="I133" s="3"/>
    </row>
    <row r="134" spans="7:9" x14ac:dyDescent="0.25">
      <c r="G134" s="5" t="s">
        <v>169</v>
      </c>
      <c r="H134" s="3" t="s">
        <v>113</v>
      </c>
      <c r="I134" s="3"/>
    </row>
    <row r="135" spans="7:9" x14ac:dyDescent="0.25">
      <c r="G135" s="5" t="s">
        <v>170</v>
      </c>
      <c r="H135" s="3" t="s">
        <v>113</v>
      </c>
      <c r="I135" s="3"/>
    </row>
    <row r="136" spans="7:9" x14ac:dyDescent="0.25">
      <c r="G136" s="5" t="s">
        <v>171</v>
      </c>
      <c r="H136" s="3" t="s">
        <v>113</v>
      </c>
      <c r="I136" s="3"/>
    </row>
    <row r="137" spans="7:9" x14ac:dyDescent="0.25">
      <c r="G137" s="5" t="s">
        <v>172</v>
      </c>
      <c r="H137" s="3" t="s">
        <v>113</v>
      </c>
      <c r="I137" s="3"/>
    </row>
    <row r="138" spans="7:9" x14ac:dyDescent="0.25">
      <c r="G138" s="5" t="s">
        <v>173</v>
      </c>
      <c r="H138" s="3" t="s">
        <v>113</v>
      </c>
      <c r="I138" s="3"/>
    </row>
    <row r="139" spans="7:9" x14ac:dyDescent="0.25">
      <c r="G139" s="5" t="s">
        <v>174</v>
      </c>
      <c r="H139" s="3" t="s">
        <v>113</v>
      </c>
      <c r="I139" s="3"/>
    </row>
    <row r="140" spans="7:9" x14ac:dyDescent="0.25">
      <c r="G140" s="5" t="s">
        <v>175</v>
      </c>
      <c r="H140" s="3" t="s">
        <v>113</v>
      </c>
      <c r="I140" s="3"/>
    </row>
    <row r="141" spans="7:9" x14ac:dyDescent="0.25">
      <c r="G141" s="5" t="s">
        <v>176</v>
      </c>
      <c r="H141" s="3" t="s">
        <v>113</v>
      </c>
      <c r="I141" s="3"/>
    </row>
    <row r="142" spans="7:9" x14ac:dyDescent="0.25">
      <c r="G142" s="5" t="s">
        <v>177</v>
      </c>
      <c r="H142" s="3" t="s">
        <v>113</v>
      </c>
      <c r="I142" s="3"/>
    </row>
    <row r="143" spans="7:9" x14ac:dyDescent="0.25">
      <c r="G143" s="6" t="s">
        <v>178</v>
      </c>
      <c r="H143" s="3" t="s">
        <v>113</v>
      </c>
      <c r="I143" s="3"/>
    </row>
    <row r="144" spans="7:9" x14ac:dyDescent="0.25">
      <c r="G144" s="6" t="s">
        <v>179</v>
      </c>
      <c r="H144" s="3" t="s">
        <v>113</v>
      </c>
      <c r="I144" s="3"/>
    </row>
    <row r="145" spans="7:9" x14ac:dyDescent="0.25">
      <c r="G145" s="6" t="s">
        <v>180</v>
      </c>
      <c r="H145" s="3" t="s">
        <v>113</v>
      </c>
      <c r="I145" s="3"/>
    </row>
    <row r="146" spans="7:9" x14ac:dyDescent="0.25">
      <c r="G146" s="6" t="s">
        <v>181</v>
      </c>
      <c r="H146" s="3" t="s">
        <v>113</v>
      </c>
      <c r="I146" s="3"/>
    </row>
    <row r="147" spans="7:9" x14ac:dyDescent="0.25">
      <c r="G147" s="6" t="s">
        <v>182</v>
      </c>
      <c r="H147" s="3" t="s">
        <v>113</v>
      </c>
      <c r="I147" s="3"/>
    </row>
    <row r="148" spans="7:9" x14ac:dyDescent="0.25">
      <c r="G148" s="6" t="s">
        <v>183</v>
      </c>
      <c r="H148" s="3" t="s">
        <v>113</v>
      </c>
      <c r="I148" s="3"/>
    </row>
    <row r="149" spans="7:9" x14ac:dyDescent="0.25">
      <c r="G149" s="6" t="s">
        <v>184</v>
      </c>
      <c r="H149" s="3" t="s">
        <v>113</v>
      </c>
      <c r="I149" s="3"/>
    </row>
    <row r="150" spans="7:9" x14ac:dyDescent="0.25">
      <c r="G150" s="6" t="s">
        <v>185</v>
      </c>
      <c r="H150" s="3" t="s">
        <v>113</v>
      </c>
      <c r="I150" s="3"/>
    </row>
    <row r="151" spans="7:9" x14ac:dyDescent="0.25">
      <c r="G151" s="6" t="s">
        <v>186</v>
      </c>
      <c r="H151" s="3" t="s">
        <v>113</v>
      </c>
      <c r="I151" s="3"/>
    </row>
    <row r="152" spans="7:9" x14ac:dyDescent="0.25">
      <c r="G152" s="6" t="s">
        <v>187</v>
      </c>
      <c r="H152" s="3" t="s">
        <v>113</v>
      </c>
      <c r="I152" s="3"/>
    </row>
    <row r="153" spans="7:9" x14ac:dyDescent="0.25">
      <c r="G153" s="6" t="s">
        <v>188</v>
      </c>
      <c r="H153" s="3" t="s">
        <v>113</v>
      </c>
      <c r="I153" s="3"/>
    </row>
    <row r="154" spans="7:9" x14ac:dyDescent="0.25">
      <c r="G154" s="6" t="s">
        <v>189</v>
      </c>
      <c r="H154" s="3" t="s">
        <v>113</v>
      </c>
      <c r="I154" s="3"/>
    </row>
    <row r="155" spans="7:9" x14ac:dyDescent="0.25">
      <c r="G155" s="6" t="s">
        <v>190</v>
      </c>
      <c r="H155" s="3" t="s">
        <v>113</v>
      </c>
      <c r="I155" s="3"/>
    </row>
    <row r="156" spans="7:9" x14ac:dyDescent="0.25">
      <c r="G156" s="6" t="s">
        <v>191</v>
      </c>
      <c r="H156" s="3" t="s">
        <v>113</v>
      </c>
      <c r="I156" s="3"/>
    </row>
    <row r="157" spans="7:9" x14ac:dyDescent="0.25">
      <c r="G157" s="6" t="s">
        <v>192</v>
      </c>
      <c r="H157" s="3" t="s">
        <v>113</v>
      </c>
      <c r="I157" s="3"/>
    </row>
    <row r="158" spans="7:9" x14ac:dyDescent="0.25">
      <c r="G158" s="6" t="s">
        <v>193</v>
      </c>
      <c r="H158" s="3" t="s">
        <v>113</v>
      </c>
      <c r="I158" s="3"/>
    </row>
    <row r="159" spans="7:9" x14ac:dyDescent="0.25">
      <c r="G159" s="6" t="s">
        <v>194</v>
      </c>
      <c r="H159" s="3" t="s">
        <v>113</v>
      </c>
      <c r="I159" s="3"/>
    </row>
    <row r="160" spans="7:9" x14ac:dyDescent="0.25">
      <c r="G160" s="6" t="s">
        <v>195</v>
      </c>
      <c r="H160" s="3" t="s">
        <v>113</v>
      </c>
      <c r="I160" s="3"/>
    </row>
    <row r="161" spans="7:9" x14ac:dyDescent="0.25">
      <c r="G161" s="6" t="s">
        <v>196</v>
      </c>
      <c r="H161" s="3" t="s">
        <v>113</v>
      </c>
      <c r="I161" s="3"/>
    </row>
    <row r="162" spans="7:9" x14ac:dyDescent="0.25">
      <c r="G162" s="6" t="s">
        <v>197</v>
      </c>
      <c r="H162" s="3" t="s">
        <v>113</v>
      </c>
      <c r="I162" s="3"/>
    </row>
    <row r="163" spans="7:9" x14ac:dyDescent="0.25">
      <c r="G163" s="6" t="s">
        <v>198</v>
      </c>
      <c r="H163" s="3" t="s">
        <v>113</v>
      </c>
      <c r="I163" s="3"/>
    </row>
    <row r="164" spans="7:9" x14ac:dyDescent="0.25">
      <c r="G164" s="6" t="s">
        <v>199</v>
      </c>
      <c r="H164" s="3" t="s">
        <v>113</v>
      </c>
      <c r="I164" s="3"/>
    </row>
    <row r="165" spans="7:9" x14ac:dyDescent="0.25">
      <c r="G165" s="6" t="s">
        <v>200</v>
      </c>
      <c r="H165" s="3" t="s">
        <v>113</v>
      </c>
      <c r="I165" s="3"/>
    </row>
    <row r="166" spans="7:9" x14ac:dyDescent="0.25">
      <c r="G166" s="6" t="s">
        <v>201</v>
      </c>
      <c r="H166" s="3" t="s">
        <v>113</v>
      </c>
      <c r="I166" s="3"/>
    </row>
    <row r="167" spans="7:9" x14ac:dyDescent="0.25">
      <c r="G167" s="6" t="s">
        <v>202</v>
      </c>
      <c r="H167" s="3" t="s">
        <v>113</v>
      </c>
      <c r="I167" s="3"/>
    </row>
    <row r="168" spans="7:9" x14ac:dyDescent="0.25">
      <c r="G168" s="6" t="s">
        <v>203</v>
      </c>
      <c r="H168" s="3" t="s">
        <v>113</v>
      </c>
      <c r="I168" s="3"/>
    </row>
    <row r="169" spans="7:9" x14ac:dyDescent="0.25">
      <c r="G169" s="6" t="s">
        <v>204</v>
      </c>
      <c r="H169" s="3" t="s">
        <v>113</v>
      </c>
      <c r="I169" s="3"/>
    </row>
    <row r="170" spans="7:9" x14ac:dyDescent="0.25">
      <c r="G170" s="6" t="s">
        <v>205</v>
      </c>
      <c r="H170" s="3" t="s">
        <v>113</v>
      </c>
      <c r="I170" s="3"/>
    </row>
    <row r="171" spans="7:9" x14ac:dyDescent="0.25">
      <c r="G171" s="6" t="s">
        <v>206</v>
      </c>
      <c r="H171" s="3" t="s">
        <v>113</v>
      </c>
      <c r="I171" s="3"/>
    </row>
    <row r="172" spans="7:9" x14ac:dyDescent="0.25">
      <c r="G172" s="6" t="s">
        <v>207</v>
      </c>
      <c r="H172" s="3" t="s">
        <v>113</v>
      </c>
      <c r="I172" s="3"/>
    </row>
    <row r="173" spans="7:9" x14ac:dyDescent="0.25">
      <c r="G173" s="6" t="s">
        <v>208</v>
      </c>
      <c r="H173" s="3" t="s">
        <v>113</v>
      </c>
      <c r="I173" s="3"/>
    </row>
    <row r="174" spans="7:9" x14ac:dyDescent="0.25">
      <c r="G174" s="6" t="s">
        <v>209</v>
      </c>
      <c r="H174" s="3" t="s">
        <v>113</v>
      </c>
      <c r="I174" s="3"/>
    </row>
    <row r="175" spans="7:9" x14ac:dyDescent="0.25">
      <c r="G175" s="6" t="s">
        <v>210</v>
      </c>
      <c r="H175" s="3" t="s">
        <v>113</v>
      </c>
      <c r="I175" s="3"/>
    </row>
    <row r="176" spans="7:9" x14ac:dyDescent="0.25">
      <c r="G176" s="6" t="s">
        <v>211</v>
      </c>
      <c r="H176" s="3" t="s">
        <v>113</v>
      </c>
      <c r="I176" s="3"/>
    </row>
    <row r="177" spans="7:9" x14ac:dyDescent="0.25">
      <c r="G177" s="6" t="s">
        <v>212</v>
      </c>
      <c r="H177" s="3" t="s">
        <v>113</v>
      </c>
      <c r="I177" s="3"/>
    </row>
    <row r="178" spans="7:9" x14ac:dyDescent="0.25">
      <c r="G178" s="6" t="s">
        <v>213</v>
      </c>
      <c r="H178" s="3" t="s">
        <v>113</v>
      </c>
      <c r="I178" s="3"/>
    </row>
    <row r="179" spans="7:9" x14ac:dyDescent="0.25">
      <c r="G179" s="6" t="s">
        <v>214</v>
      </c>
      <c r="H179" s="3" t="s">
        <v>114</v>
      </c>
      <c r="I179" s="3"/>
    </row>
    <row r="180" spans="7:9" x14ac:dyDescent="0.25">
      <c r="G180" s="6" t="s">
        <v>215</v>
      </c>
      <c r="H180" s="3" t="s">
        <v>114</v>
      </c>
      <c r="I180" s="3"/>
    </row>
    <row r="181" spans="7:9" x14ac:dyDescent="0.25">
      <c r="G181" s="6" t="s">
        <v>216</v>
      </c>
      <c r="H181" s="3" t="s">
        <v>114</v>
      </c>
      <c r="I181" s="3"/>
    </row>
    <row r="182" spans="7:9" x14ac:dyDescent="0.25">
      <c r="G182" s="6" t="s">
        <v>217</v>
      </c>
      <c r="H182" s="3" t="s">
        <v>114</v>
      </c>
      <c r="I182" s="3"/>
    </row>
    <row r="183" spans="7:9" x14ac:dyDescent="0.25">
      <c r="G183" s="6" t="s">
        <v>218</v>
      </c>
      <c r="H183" s="3" t="s">
        <v>114</v>
      </c>
      <c r="I183" s="3"/>
    </row>
    <row r="184" spans="7:9" x14ac:dyDescent="0.25">
      <c r="G184" s="6" t="s">
        <v>219</v>
      </c>
      <c r="H184" s="3" t="s">
        <v>114</v>
      </c>
      <c r="I184" s="3"/>
    </row>
    <row r="185" spans="7:9" x14ac:dyDescent="0.25">
      <c r="G185" s="6" t="s">
        <v>243</v>
      </c>
      <c r="H185" s="3" t="s">
        <v>115</v>
      </c>
      <c r="I185" s="3"/>
    </row>
    <row r="186" spans="7:9" x14ac:dyDescent="0.25">
      <c r="G186" s="6" t="s">
        <v>244</v>
      </c>
      <c r="H186" s="3" t="s">
        <v>116</v>
      </c>
      <c r="I186" s="3"/>
    </row>
  </sheetData>
  <mergeCells count="4">
    <mergeCell ref="A2:C2"/>
    <mergeCell ref="A12:C12"/>
    <mergeCell ref="A17:C17"/>
    <mergeCell ref="A27:C2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  <Receiver>
    <Name>Nintex conditional workflow start</Name>
    <Synchronization>Synchronous</Synchronization>
    <Type>10002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  <Receiver>
    <Name>Nintex conditional workflow start</Name>
    <Synchronization>Synchronous</Synchronization>
    <Type>2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810458BC3D8D42B3C3DD1EA5296B67" ma:contentTypeVersion="0" ma:contentTypeDescription="Crear nuevo documento." ma:contentTypeScope="" ma:versionID="fd1d6324f23ea5c592556d5efc63c4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31BC42-5101-40AD-B234-DE088A1F3293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2EB23B-25B8-4517-8F39-66A294406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38AFE6-7783-4EEF-B0C1-D444577F88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71A434-09F3-48E6-A0D6-F4855F881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81</vt:i4>
      </vt:variant>
    </vt:vector>
  </HeadingPairs>
  <TitlesOfParts>
    <vt:vector size="90" baseType="lpstr">
      <vt:lpstr>Cotizador - incendio básico</vt:lpstr>
      <vt:lpstr>correg</vt:lpstr>
      <vt:lpstr>Distritos</vt:lpstr>
      <vt:lpstr>Prov</vt:lpstr>
      <vt:lpstr>INCENDIO</vt:lpstr>
      <vt:lpstr>Robo</vt:lpstr>
      <vt:lpstr>inundación</vt:lpstr>
      <vt:lpstr>Variables </vt:lpstr>
      <vt:lpstr>Hoja1</vt:lpstr>
      <vt:lpstr>'Cotizador - incendio básico'!Área_de_impresión</vt:lpstr>
      <vt:lpstr>BocasdelToro</vt:lpstr>
      <vt:lpstr>BocasdelToroAlmirante</vt:lpstr>
      <vt:lpstr>BocasdelToroBocasdelToro</vt:lpstr>
      <vt:lpstr>BocasdelToroChanguinola</vt:lpstr>
      <vt:lpstr>BocasdelToroChiriquíGrande</vt:lpstr>
      <vt:lpstr>ChiriiquíTolé</vt:lpstr>
      <vt:lpstr>Chiriquí</vt:lpstr>
      <vt:lpstr>ChiriquíAlanje</vt:lpstr>
      <vt:lpstr>ChiriquíBarú</vt:lpstr>
      <vt:lpstr>ChiriquíBoquerón</vt:lpstr>
      <vt:lpstr>ChiriquíBoquete</vt:lpstr>
      <vt:lpstr>ChiriquíBugaba</vt:lpstr>
      <vt:lpstr>ChiriquíDavid</vt:lpstr>
      <vt:lpstr>ChiriquíDolega</vt:lpstr>
      <vt:lpstr>ChiriquíGualaca</vt:lpstr>
      <vt:lpstr>ChiriquíRemedios</vt:lpstr>
      <vt:lpstr>ChiriquíRenacimiento</vt:lpstr>
      <vt:lpstr>ChiriquíSanFélix</vt:lpstr>
      <vt:lpstr>ChiriquíSanLorenzo</vt:lpstr>
      <vt:lpstr>ChiriquíTierrasAltas</vt:lpstr>
      <vt:lpstr>Coclé</vt:lpstr>
      <vt:lpstr>CocléAguadulce</vt:lpstr>
      <vt:lpstr>CocléAntón</vt:lpstr>
      <vt:lpstr>CocléLaPintada</vt:lpstr>
      <vt:lpstr>CocléNatá</vt:lpstr>
      <vt:lpstr>CocléOlá</vt:lpstr>
      <vt:lpstr>CocléPenonomé</vt:lpstr>
      <vt:lpstr>Colón</vt:lpstr>
      <vt:lpstr>ColónChagres</vt:lpstr>
      <vt:lpstr>ColónColón</vt:lpstr>
      <vt:lpstr>ColónDonoso</vt:lpstr>
      <vt:lpstr>ColónPortobelo</vt:lpstr>
      <vt:lpstr>ColónSantaIsabel</vt:lpstr>
      <vt:lpstr>Darién</vt:lpstr>
      <vt:lpstr>DariénChepigana</vt:lpstr>
      <vt:lpstr>DariénPinogana</vt:lpstr>
      <vt:lpstr>Herrera</vt:lpstr>
      <vt:lpstr>HerreraChitré</vt:lpstr>
      <vt:lpstr>HerreraLasMinas</vt:lpstr>
      <vt:lpstr>HerreraLosPozos</vt:lpstr>
      <vt:lpstr>HerreraOcú</vt:lpstr>
      <vt:lpstr>HerreraParita</vt:lpstr>
      <vt:lpstr>HerreraPesé</vt:lpstr>
      <vt:lpstr>HerreraSantaMaría</vt:lpstr>
      <vt:lpstr>LosSantos</vt:lpstr>
      <vt:lpstr>LosSantosGuararé</vt:lpstr>
      <vt:lpstr>LosSantosLasTablas</vt:lpstr>
      <vt:lpstr>LosSantosLosSantos</vt:lpstr>
      <vt:lpstr>LosSantosMacaracas</vt:lpstr>
      <vt:lpstr>LosSantosPedasí</vt:lpstr>
      <vt:lpstr>LosSantosPocrí</vt:lpstr>
      <vt:lpstr>LosSantosTonosí</vt:lpstr>
      <vt:lpstr>Panamá</vt:lpstr>
      <vt:lpstr>PanamáBalboa</vt:lpstr>
      <vt:lpstr>PanamáChepo</vt:lpstr>
      <vt:lpstr>PanamáChimán</vt:lpstr>
      <vt:lpstr>PanamáOeste</vt:lpstr>
      <vt:lpstr>PanamáOesteArraiján</vt:lpstr>
      <vt:lpstr>PanamáOesteCapira</vt:lpstr>
      <vt:lpstr>PanamáOesteChame</vt:lpstr>
      <vt:lpstr>PanamáOesteLaChorrera</vt:lpstr>
      <vt:lpstr>PanamáOesteSanCarlos</vt:lpstr>
      <vt:lpstr>PanamáPanamá</vt:lpstr>
      <vt:lpstr>PanamáSanMiguelito</vt:lpstr>
      <vt:lpstr>PanamáTaboga</vt:lpstr>
      <vt:lpstr>Provincia</vt:lpstr>
      <vt:lpstr>'Cotizador - incendio básico'!Títulos_a_imprimir</vt:lpstr>
      <vt:lpstr>Veraguas</vt:lpstr>
      <vt:lpstr>VeraguasAtalaya</vt:lpstr>
      <vt:lpstr>VeraguasCalobre</vt:lpstr>
      <vt:lpstr>VeraguasCañazas</vt:lpstr>
      <vt:lpstr>VeraguasLaMesa</vt:lpstr>
      <vt:lpstr>VeraguasLasPalmas</vt:lpstr>
      <vt:lpstr>VeraguasMariato</vt:lpstr>
      <vt:lpstr>VeraguasMontijo</vt:lpstr>
      <vt:lpstr>VeraguasRíodeJesús</vt:lpstr>
      <vt:lpstr>VeraguasSanFrancisco</vt:lpstr>
      <vt:lpstr>VeraguasSantaFé</vt:lpstr>
      <vt:lpstr>VeraguasSantiago</vt:lpstr>
      <vt:lpstr>VeraguasSoná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Celia Concepción-Rolland</dc:creator>
  <cp:lastModifiedBy>sura</cp:lastModifiedBy>
  <cp:lastPrinted>2019-05-14T21:22:52Z</cp:lastPrinted>
  <dcterms:created xsi:type="dcterms:W3CDTF">2014-02-10T14:39:49Z</dcterms:created>
  <dcterms:modified xsi:type="dcterms:W3CDTF">2020-10-21T21:20:04Z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0x010100B1810458BC3D8D42B3C3DD1EA5296B67</vt:lpwstr>
  </property>
</Properties>
</file>