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uramericana-my.sharepoint.com/personal/ybarria_sura_com_pa/Documents/Escritorio/"/>
    </mc:Choice>
  </mc:AlternateContent>
  <xr:revisionPtr revIDLastSave="14" documentId="8_{9B858537-C1D6-4E73-925E-A65E022D103D}" xr6:coauthVersionLast="45" xr6:coauthVersionMax="45" xr10:uidLastSave="{78DE476E-CA89-49DE-9866-8F087FD2BD5F}"/>
  <workbookProtection workbookAlgorithmName="SHA-512" workbookHashValue="k4P+XT5HYGR1Jd8fR/Pj9Eug8EXjIcNlTpOZEa9z3J3mOHqJSqblG+u/+OCVcwOGJUquPylUbqm7xFeVBs6ihw==" workbookSaltValue="bkEBPn8webHi9wsHiVSY0w==" workbookSpinCount="100000" lockStructure="1"/>
  <bookViews>
    <workbookView xWindow="-120" yWindow="-120" windowWidth="20730" windowHeight="11160" xr2:uid="{00000000-000D-0000-FFFF-FFFF00000000}"/>
  </bookViews>
  <sheets>
    <sheet name="COT. CONTENIDO Y ESTRUCTURA" sheetId="1" r:id="rId1"/>
    <sheet name="COT. CONTENIDO " sheetId="6" state="hidden" r:id="rId2"/>
    <sheet name="COT. ESTRUCTURA" sheetId="7" state="hidden" r:id="rId3"/>
    <sheet name="Variables " sheetId="2" state="hidden" r:id="rId4"/>
    <sheet name="Hoja1" sheetId="3" state="hidden" r:id="rId5"/>
  </sheets>
  <definedNames>
    <definedName name="_xlnm.Print_Area" localSheetId="1">'COT. CONTENIDO '!$A$1:$E$75</definedName>
    <definedName name="_xlnm.Print_Area" localSheetId="0">'COT. CONTENIDO Y ESTRUCTURA'!$A$1:$E$115</definedName>
    <definedName name="_xlnm.Print_Area" localSheetId="2">'COT. ESTRUCTURA'!$A$1:$E$67</definedName>
    <definedName name="_xlnm.Print_Titles" localSheetId="1">'COT. CONTENIDO '!$1:$14</definedName>
    <definedName name="_xlnm.Print_Titles" localSheetId="0">'COT. CONTENIDO Y ESTRUCTURA'!$1:$16</definedName>
    <definedName name="_xlnm.Print_Titles" localSheetId="2">'COT. ESTRUCTURA'!$1:$15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0" i="7" l="1"/>
  <c r="D68" i="6"/>
  <c r="D109" i="1"/>
  <c r="D108" i="1"/>
  <c r="D110" i="1" l="1"/>
  <c r="D111" i="1"/>
  <c r="D61" i="7" l="1"/>
  <c r="D14" i="7"/>
  <c r="B33" i="7" s="1"/>
  <c r="D69" i="6"/>
  <c r="D13" i="6"/>
  <c r="B60" i="6" s="1"/>
  <c r="D15" i="1"/>
  <c r="D13" i="1"/>
  <c r="B80" i="1" l="1"/>
  <c r="B98" i="1"/>
  <c r="B97" i="1"/>
  <c r="B88" i="1"/>
  <c r="B19" i="1"/>
  <c r="B53" i="1"/>
  <c r="B46" i="1"/>
  <c r="B92" i="1"/>
  <c r="B90" i="1"/>
  <c r="B87" i="1"/>
  <c r="B51" i="1"/>
  <c r="B59" i="1"/>
  <c r="B55" i="1"/>
  <c r="B45" i="1"/>
  <c r="B47" i="7"/>
  <c r="B26" i="7"/>
  <c r="B30" i="7"/>
  <c r="B43" i="7"/>
  <c r="B18" i="7"/>
  <c r="B41" i="7"/>
  <c r="B36" i="7"/>
  <c r="B22" i="7"/>
  <c r="B99" i="1"/>
  <c r="B66" i="1"/>
  <c r="B81" i="1"/>
  <c r="B70" i="1"/>
  <c r="B74" i="1"/>
  <c r="B48" i="7"/>
  <c r="B19" i="7"/>
  <c r="B23" i="7"/>
  <c r="B27" i="7"/>
  <c r="B31" i="7"/>
  <c r="B52" i="7"/>
  <c r="B45" i="7"/>
  <c r="B51" i="7"/>
  <c r="B20" i="7"/>
  <c r="B24" i="7"/>
  <c r="B28" i="7"/>
  <c r="B32" i="7"/>
  <c r="B35" i="7"/>
  <c r="B46" i="7"/>
  <c r="B53" i="7"/>
  <c r="B21" i="7"/>
  <c r="B25" i="7"/>
  <c r="B29" i="7"/>
  <c r="B50" i="1"/>
  <c r="B49" i="1"/>
  <c r="B35" i="1"/>
  <c r="B60" i="1"/>
  <c r="B36" i="1"/>
  <c r="B56" i="1"/>
  <c r="B62" i="1"/>
  <c r="B78" i="1"/>
  <c r="B54" i="1"/>
  <c r="B41" i="1"/>
  <c r="B58" i="1"/>
  <c r="B93" i="1"/>
  <c r="B40" i="6"/>
  <c r="B17" i="6"/>
  <c r="B23" i="6"/>
  <c r="B30" i="6"/>
  <c r="B52" i="6"/>
  <c r="B59" i="6"/>
  <c r="B18" i="6"/>
  <c r="B25" i="6"/>
  <c r="B33" i="6"/>
  <c r="B42" i="6"/>
  <c r="B54" i="6"/>
  <c r="B19" i="6"/>
  <c r="B27" i="6"/>
  <c r="B34" i="6"/>
  <c r="B46" i="6"/>
  <c r="B57" i="6"/>
  <c r="B22" i="6"/>
  <c r="B29" i="6"/>
  <c r="B36" i="6"/>
  <c r="B48" i="6"/>
  <c r="B58" i="6"/>
  <c r="B67" i="1"/>
  <c r="B71" i="1"/>
  <c r="B76" i="1"/>
  <c r="B83" i="1"/>
  <c r="B95" i="1"/>
  <c r="B100" i="1"/>
  <c r="B89" i="1"/>
  <c r="B52" i="1"/>
  <c r="B42" i="1"/>
  <c r="B57" i="1"/>
  <c r="B61" i="1"/>
  <c r="B68" i="1"/>
  <c r="B72" i="1"/>
  <c r="B75" i="1"/>
  <c r="B84" i="1"/>
  <c r="B94" i="1"/>
  <c r="B79" i="1"/>
  <c r="B101" i="1"/>
  <c r="B69" i="1"/>
  <c r="B73" i="1"/>
  <c r="B77" i="1"/>
  <c r="B91" i="1"/>
  <c r="B96" i="1"/>
  <c r="B21" i="6"/>
  <c r="B26" i="6"/>
  <c r="B31" i="6"/>
  <c r="B39" i="6"/>
  <c r="B47" i="6"/>
  <c r="B55" i="6"/>
  <c r="B20" i="6"/>
  <c r="B24" i="6"/>
  <c r="B28" i="6"/>
  <c r="B32" i="6"/>
  <c r="B38" i="6"/>
  <c r="B45" i="6"/>
  <c r="B50" i="6"/>
  <c r="B56" i="6"/>
  <c r="B22" i="1"/>
  <c r="B47" i="1"/>
  <c r="B26" i="1"/>
  <c r="B30" i="1"/>
  <c r="B34" i="1"/>
  <c r="B38" i="1"/>
  <c r="B23" i="1"/>
  <c r="B27" i="1"/>
  <c r="B31" i="1"/>
  <c r="B40" i="1"/>
  <c r="B48" i="1"/>
  <c r="B20" i="1"/>
  <c r="B24" i="1"/>
  <c r="B28" i="1"/>
  <c r="B32" i="1"/>
  <c r="B21" i="1"/>
  <c r="B25" i="1"/>
  <c r="B29" i="1"/>
  <c r="B33" i="1"/>
  <c r="B44" i="1"/>
  <c r="A4" i="7" l="1"/>
  <c r="A4" i="6"/>
  <c r="G119" i="2" l="1"/>
  <c r="G118" i="2"/>
  <c r="G66" i="2"/>
  <c r="G65" i="2"/>
  <c r="G64" i="2"/>
  <c r="G63" i="2"/>
  <c r="G62" i="2"/>
  <c r="G61" i="2"/>
  <c r="G14" i="2"/>
  <c r="G13" i="2"/>
  <c r="G12" i="2"/>
  <c r="G11" i="2"/>
  <c r="G10" i="2"/>
  <c r="G9" i="2"/>
  <c r="G8" i="2"/>
  <c r="G7" i="2"/>
  <c r="G6" i="2"/>
  <c r="G5" i="2"/>
  <c r="G4" i="2"/>
  <c r="G3" i="2"/>
  <c r="L3" i="2" l="1"/>
  <c r="R3" i="2"/>
  <c r="X3" i="2"/>
  <c r="L5" i="2"/>
  <c r="R5" i="2"/>
  <c r="X5" i="2"/>
  <c r="L6" i="2"/>
  <c r="R6" i="2"/>
  <c r="X6" i="2"/>
  <c r="L7" i="2"/>
  <c r="R7" i="2"/>
  <c r="X7" i="2"/>
  <c r="L8" i="2"/>
  <c r="R8" i="2"/>
  <c r="X8" i="2"/>
  <c r="L9" i="2"/>
  <c r="R9" i="2"/>
  <c r="X9" i="2"/>
  <c r="L10" i="2"/>
  <c r="R10" i="2"/>
  <c r="X10" i="2"/>
  <c r="L11" i="2"/>
  <c r="L13" i="2" s="1"/>
  <c r="R11" i="2"/>
  <c r="R17" i="2" s="1"/>
  <c r="X11" i="2"/>
  <c r="X12" i="2" s="1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K29" i="2"/>
  <c r="Q29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A4" i="1"/>
  <c r="X24" i="2" l="1"/>
  <c r="X20" i="2"/>
  <c r="X22" i="2"/>
  <c r="X28" i="2"/>
  <c r="X17" i="2"/>
  <c r="X25" i="2"/>
  <c r="X23" i="2"/>
  <c r="X21" i="2"/>
  <c r="X13" i="2"/>
  <c r="X14" i="2" s="1"/>
  <c r="X15" i="2" s="1"/>
  <c r="X27" i="2"/>
  <c r="X18" i="2"/>
  <c r="X16" i="2"/>
  <c r="L27" i="2"/>
  <c r="L42" i="2"/>
  <c r="L19" i="2"/>
  <c r="L29" i="2"/>
  <c r="L18" i="2"/>
  <c r="L14" i="2"/>
  <c r="L12" i="2"/>
  <c r="L30" i="2"/>
  <c r="R42" i="2"/>
  <c r="L32" i="2"/>
  <c r="R12" i="2"/>
  <c r="L33" i="2"/>
  <c r="L28" i="2"/>
  <c r="R29" i="2"/>
  <c r="L17" i="2"/>
  <c r="L34" i="2"/>
  <c r="L43" i="2"/>
  <c r="L36" i="2"/>
  <c r="R13" i="2"/>
  <c r="R27" i="2"/>
  <c r="R19" i="2"/>
  <c r="R36" i="2"/>
  <c r="R43" i="2"/>
  <c r="R32" i="2"/>
  <c r="R33" i="2"/>
  <c r="R34" i="2"/>
  <c r="R18" i="2"/>
  <c r="R14" i="2"/>
  <c r="R28" i="2"/>
  <c r="R30" i="2"/>
</calcChain>
</file>

<file path=xl/sharedStrings.xml><?xml version="1.0" encoding="utf-8"?>
<sst xmlns="http://schemas.openxmlformats.org/spreadsheetml/2006/main" count="1080" uniqueCount="386">
  <si>
    <t>Multiproteccion Comercial</t>
  </si>
  <si>
    <t xml:space="preserve">Productos </t>
  </si>
  <si>
    <t>INFORMACIÓN DEL CLIENTE</t>
  </si>
  <si>
    <t>Apartamento</t>
  </si>
  <si>
    <t xml:space="preserve">Descripcion del bien </t>
  </si>
  <si>
    <t xml:space="preserve">Segmento </t>
  </si>
  <si>
    <t>Plus</t>
  </si>
  <si>
    <t>Personal</t>
  </si>
  <si>
    <t>N/A</t>
  </si>
  <si>
    <t>Incendio, Impacto de Rayo, Daños por Humo, Explosión</t>
  </si>
  <si>
    <t>Caída de Arboles, Caída de Aeronaves, Ondas Sónicas</t>
  </si>
  <si>
    <t>Daños Directos por Vendaval, Huracán, Tornado, Tromba o Granizo</t>
  </si>
  <si>
    <t>Terremoto, Temblor, Erupción Volcánica</t>
  </si>
  <si>
    <t>Daños directos por Inundación, Daños por Agua y Desbordamiento del Mar</t>
  </si>
  <si>
    <t>Desórdenes Públicos, Daños por Maldad, Actos de Vandalismo o Malintencionados</t>
  </si>
  <si>
    <t>Daños comunes por agua, Por omisión de cierre de llaves o grifos de agua</t>
  </si>
  <si>
    <t>Daños comunes por agua, Por goteo o filtración</t>
  </si>
  <si>
    <t>Daños Indirectos por Rayo</t>
  </si>
  <si>
    <t>Bienes Refrigerados</t>
  </si>
  <si>
    <t>Daños Estéticos</t>
  </si>
  <si>
    <t>Gastos de Cerrajería por Emergencia</t>
  </si>
  <si>
    <t>Gasto de Reposición de Cerradura</t>
  </si>
  <si>
    <t>Gastos Extraordinarios</t>
  </si>
  <si>
    <t>Reconstrucción de Jardines</t>
  </si>
  <si>
    <t>Rotura de Cristales</t>
  </si>
  <si>
    <t>Pérdida de Equipaje</t>
  </si>
  <si>
    <t>Robo con Forzamiento Contenido  y Caja Fuerte</t>
  </si>
  <si>
    <t>Asalto Dentro - dinero, valores y contenido</t>
  </si>
  <si>
    <t>Asalto fuera - dinero, valores y contenido</t>
  </si>
  <si>
    <t>Objetos de valor (aplica para Joyas y Alhajas)</t>
  </si>
  <si>
    <t>Fidelidad de Empleados Domésticos</t>
  </si>
  <si>
    <t xml:space="preserve">Gastos Médicos para Empleados Domésticos </t>
  </si>
  <si>
    <t>Inhabilitación de la Vivienda</t>
  </si>
  <si>
    <t>Hospedaje para Mascotas</t>
  </si>
  <si>
    <t>Cobertura de Accidentes para Mascotas</t>
  </si>
  <si>
    <t>Robo a Tarjeta de Crédito</t>
  </si>
  <si>
    <t>Responsabiliad Civil (LUC)</t>
  </si>
  <si>
    <t>Accidentes Personales</t>
  </si>
  <si>
    <t>Asistencia Exequial</t>
  </si>
  <si>
    <t>Servicio de Emergencia Médica</t>
  </si>
  <si>
    <t>COBERTURA</t>
  </si>
  <si>
    <t>SUMA ASEGURADA</t>
  </si>
  <si>
    <t xml:space="preserve">LIMITE </t>
  </si>
  <si>
    <t>DEDUCIBLE</t>
  </si>
  <si>
    <t xml:space="preserve">Multiproteccion Hogar - Standard </t>
  </si>
  <si>
    <t xml:space="preserve">Multiproteccion Hogar - Premium </t>
  </si>
  <si>
    <t xml:space="preserve">Multiproteccion Hogar - Standard - Colaboradores </t>
  </si>
  <si>
    <t xml:space="preserve">Multiproteccion Hogar- Premium - Colaboradores </t>
  </si>
  <si>
    <t>Multiproteccion Hogar - Standard - Clientes del Banco</t>
  </si>
  <si>
    <t>Multiproteccion Hogar - Premium - Clientes del Banco</t>
  </si>
  <si>
    <t xml:space="preserve">COMBINACION </t>
  </si>
  <si>
    <t xml:space="preserve">Tarifa </t>
  </si>
  <si>
    <t xml:space="preserve">(*) Campos Obligatorios </t>
  </si>
  <si>
    <t>Impacto de Vehículos, Impacto de Animales</t>
  </si>
  <si>
    <t>Daños por humo ampliado</t>
  </si>
  <si>
    <t xml:space="preserve">Extension Electrica para Maquinaria y aparatos Electricos </t>
  </si>
  <si>
    <t xml:space="preserve">Declaracion de Valores </t>
  </si>
  <si>
    <t xml:space="preserve">Nuevas Adquisiciones </t>
  </si>
  <si>
    <t>Traslados Temporales</t>
  </si>
  <si>
    <t>Gastos de Plomería por Emergencia</t>
  </si>
  <si>
    <t xml:space="preserve">Gastos de Electricidad por Emergencia </t>
  </si>
  <si>
    <t>Personal de Seguridad</t>
  </si>
  <si>
    <t>Equipos electronicos</t>
  </si>
  <si>
    <t xml:space="preserve">Standard </t>
  </si>
  <si>
    <t>Premium</t>
  </si>
  <si>
    <t>Comercial</t>
  </si>
  <si>
    <t>10% perdida, Minimo USD 250.00</t>
  </si>
  <si>
    <t>USD 250 por Acont.</t>
  </si>
  <si>
    <t>45 Dias</t>
  </si>
  <si>
    <t>USD 50.00 por Acont.</t>
  </si>
  <si>
    <t>Max. USD 5 000.00 por año</t>
  </si>
  <si>
    <t>Standard</t>
  </si>
  <si>
    <t xml:space="preserve">Prima Total </t>
  </si>
  <si>
    <t>Sin otro particular por el momento, quedo a sus órdenes para cualquier consulta adicional.</t>
  </si>
  <si>
    <t>Atentamente,</t>
  </si>
  <si>
    <t>Casa</t>
  </si>
  <si>
    <t>Comercio</t>
  </si>
  <si>
    <t>Preferencial</t>
  </si>
  <si>
    <t>Colaborador</t>
  </si>
  <si>
    <t>60 Dias</t>
  </si>
  <si>
    <t>Max. USD 7 500.00 por año</t>
  </si>
  <si>
    <t>2% del monto asegurado (min USD 250.00)</t>
  </si>
  <si>
    <t xml:space="preserve">Incendio o Impacto de Rayo </t>
  </si>
  <si>
    <t>Daños por Humo</t>
  </si>
  <si>
    <t>Explosión</t>
  </si>
  <si>
    <t>Impacto de vehículos</t>
  </si>
  <si>
    <t>Ondas Sónicas</t>
  </si>
  <si>
    <t>Terremoto, Temblor, Erupción Volcánica,</t>
  </si>
  <si>
    <t>Daños directos por Inundación, Daños por Agua, Desbordamiento del Mar</t>
  </si>
  <si>
    <t>Desórdenes Públicos</t>
  </si>
  <si>
    <t>Daños por Maldad</t>
  </si>
  <si>
    <t>Saqueo</t>
  </si>
  <si>
    <t>Responsabilidad Civil General</t>
  </si>
  <si>
    <t xml:space="preserve">Fidelidad </t>
  </si>
  <si>
    <t>Defensa Judicial</t>
  </si>
  <si>
    <t>Robo con Forzamiento  Contenido</t>
  </si>
  <si>
    <t xml:space="preserve">Robo con Forzamiento Caja Fuerte </t>
  </si>
  <si>
    <t xml:space="preserve">USD 25 000.00 por evento y en agregado anual </t>
  </si>
  <si>
    <t xml:space="preserve">USD 10 000.00 por evento y en agregado anual </t>
  </si>
  <si>
    <t>Asalto Dentro y Fuera del Local</t>
  </si>
  <si>
    <t xml:space="preserve">USD 20 000.00 por evento y en agregado anual </t>
  </si>
  <si>
    <t>Equipo Electrónico.</t>
  </si>
  <si>
    <t>Vidrios.</t>
  </si>
  <si>
    <t>Max. USD 5 000.00</t>
  </si>
  <si>
    <t>USD 50 por Acont.</t>
  </si>
  <si>
    <t>Letreros.</t>
  </si>
  <si>
    <t>Carga Terrestre.</t>
  </si>
  <si>
    <t xml:space="preserve">Rotura de Planta Eléctrica. </t>
  </si>
  <si>
    <t>Remoción de Escombros.</t>
  </si>
  <si>
    <t>Para Comercio Favor de Cotizar el producto Multiproteccion Comercial</t>
  </si>
  <si>
    <t>No aplica para este segmento</t>
  </si>
  <si>
    <t>Favor colocar segmento del Banco</t>
  </si>
  <si>
    <t>No aplica Segmento del Banco</t>
  </si>
  <si>
    <t xml:space="preserve">No aplica para Comercio </t>
  </si>
  <si>
    <t>No aplica para Casa</t>
  </si>
  <si>
    <t xml:space="preserve">No aplica para Apartamento </t>
  </si>
  <si>
    <t>x</t>
  </si>
  <si>
    <t xml:space="preserve"> 50 000 por acont. aplica solo para Explosion</t>
  </si>
  <si>
    <t>2% del monto asegurado (min USD 250.00) por acont.</t>
  </si>
  <si>
    <t>10% perdida, Minimo USD 250.00 por acont.</t>
  </si>
  <si>
    <t xml:space="preserve">Por evento y en agregado anual </t>
  </si>
  <si>
    <t>USD 250.00 por acont.</t>
  </si>
  <si>
    <t>30 Dias.</t>
  </si>
  <si>
    <t>Max. por año</t>
  </si>
  <si>
    <t>USD 150.00 por Acont.</t>
  </si>
  <si>
    <t>Max. USD 3,000.00 por año</t>
  </si>
  <si>
    <t>USD 500.00 por Maleta/ USD 1,000.00 por evento y en agregado anual</t>
  </si>
  <si>
    <t>Efectivo hasta  USD 500.00 por año</t>
  </si>
  <si>
    <t>Muebles USD 1500 por año / Dvds y Efectivo  USD 500.00 por año</t>
  </si>
  <si>
    <t>Max. USD 10 000.00 por año/ Efectivo USD 500.00 por año.</t>
  </si>
  <si>
    <t>Joyas: Max. USD 3 000.00 sin declarar, 100% declarado. / Demas: Max. USD 1 000.00 sin declarar por unidad, 100% declarado.</t>
  </si>
  <si>
    <t xml:space="preserve">Max. USD 500.00  por empleado / Max. USD 1,000.00 anual y por colusion </t>
  </si>
  <si>
    <t xml:space="preserve">Reembolso  por año </t>
  </si>
  <si>
    <t xml:space="preserve"> limite total/ Reembolso de Gastos Funerarios hasta USD 1,500.00 </t>
  </si>
  <si>
    <t>Max.USD 5,000.00 por año</t>
  </si>
  <si>
    <t>USD 750.00 por Maleta/ USD 1,500.00 por evento</t>
  </si>
  <si>
    <t>Muebles USD 3000 por año / Dvds USD 750.00 por año y  Efectivo  USD 750.00 por año</t>
  </si>
  <si>
    <t>Max. USD 20, 000.00 por año y  Efectivo  USD 750.00 por año</t>
  </si>
  <si>
    <t>Max.  por año   y Efectivo  USD 750.00 por año</t>
  </si>
  <si>
    <t>Joyas: Max. USD 4 000.00 sin declarar, 100% declarado. / Demas: Max. USD 2,000.00 sin declarar, 100% declarado.</t>
  </si>
  <si>
    <t>Max. USD 7,500.00  por empleado / Max. USD 2,500.00 anual y por colusion</t>
  </si>
  <si>
    <t xml:space="preserve">Reembolso por año </t>
  </si>
  <si>
    <t xml:space="preserve">6 meses/ Max. USD 1,500 Mensuales. </t>
  </si>
  <si>
    <t xml:space="preserve">6 meses/ Max. USD 1,000 Mensuales. </t>
  </si>
  <si>
    <t>Max.  por año</t>
  </si>
  <si>
    <t xml:space="preserve"> limite total/ Reembolso de Gastos Funerarios hasta USD 2,500.00 </t>
  </si>
  <si>
    <t xml:space="preserve">USD 250.00 po Acont. </t>
  </si>
  <si>
    <t>2% del monto asegurado (min USD 1,000 y Maximo de USD 150,000)</t>
  </si>
  <si>
    <t xml:space="preserve">1% del monto asegurado (min USD 1,000 y Maximo de USD 100,000) para Daños Directos por Inundacion y Desb. Del Mar y Max. USD 25,000 para Daños por agua. </t>
  </si>
  <si>
    <t>Max.  por año y USD 1,000 para Gastos Medicos.</t>
  </si>
  <si>
    <t>Max. USD 10, 000.00</t>
  </si>
  <si>
    <t>Max. USD 1, 000.00 por empleado y USD 4 000 por año</t>
  </si>
  <si>
    <t xml:space="preserve">Max. USD 20, 000.00 </t>
  </si>
  <si>
    <t>Max. USD 5, 000.00</t>
  </si>
  <si>
    <t>Corredor</t>
  </si>
  <si>
    <t>Porcentaje Robo</t>
  </si>
  <si>
    <t>Multiproteccion Hogar - Premium - Clientes del BancoCasaPersonal0.5</t>
  </si>
  <si>
    <t>Multiproteccion Hogar - Premium - Clientes del BancoApartamentoPersonal0.5</t>
  </si>
  <si>
    <t>Multiproteccion Hogar - Standard - Clientes del BancoCasaPreferencial1</t>
  </si>
  <si>
    <t>Multiproteccion Hogar - Standard - Clientes del BancoCasaPlus1</t>
  </si>
  <si>
    <t>Multiproteccion Hogar - Standard - Clientes del BancoCasaPersonal1</t>
  </si>
  <si>
    <t>Multiproteccion Hogar - Standard - Clientes del BancoApartamentoPreferencial1</t>
  </si>
  <si>
    <t>Multiproteccion Hogar - Standard - Clientes del BancoApartamentoPlus1</t>
  </si>
  <si>
    <t>Multiproteccion Hogar - Standard - Clientes del BancoApartamentoPersonal1</t>
  </si>
  <si>
    <t>Multiproteccion Hogar - Premium - Clientes del BancoCasaPreferencial1</t>
  </si>
  <si>
    <t>Multiproteccion Hogar - Premium - Clientes del BancoCasaPlus1</t>
  </si>
  <si>
    <t>Multiproteccion Hogar - Premium - Clientes del BancoCasaPersonal1</t>
  </si>
  <si>
    <t>Multiproteccion Hogar - Premium - Clientes del BancoApartamentoPreferencial1</t>
  </si>
  <si>
    <t>Multiproteccion Hogar - Premium - Clientes del BancoApartamentoPlus1</t>
  </si>
  <si>
    <t>Multiproteccion Hogar - Premium - Clientes del BancoApartamentoPersonal1</t>
  </si>
  <si>
    <t>Multiproteccion Hogar - Standard CasaPreferencial1</t>
  </si>
  <si>
    <t>Multiproteccion Hogar - Standard ApartamentoPreferencial1</t>
  </si>
  <si>
    <t>Multiproteccion Hogar - Standard ComercioPreferencial1</t>
  </si>
  <si>
    <t>Multiproteccion Hogar - Standard CasaPlus1</t>
  </si>
  <si>
    <t>Multiproteccion Hogar - Standard ApartamentoPlus1</t>
  </si>
  <si>
    <t>Multiproteccion Hogar - Standard ComercioPlus1</t>
  </si>
  <si>
    <t>Multiproteccion Hogar - Standard CasaPersonal1</t>
  </si>
  <si>
    <t>Multiproteccion Hogar - Standard ApartamentoPersonal1</t>
  </si>
  <si>
    <t>Multiproteccion Hogar - Standard ComercioPersonal1</t>
  </si>
  <si>
    <t>Multiproteccion Hogar - Premium CasaPreferencial1</t>
  </si>
  <si>
    <t>Multiproteccion Hogar - Premium ApartamentoPreferencial1</t>
  </si>
  <si>
    <t>Multiproteccion Hogar - Premium ComercioPreferencial1</t>
  </si>
  <si>
    <t>Multiproteccion Hogar - Premium CasaPlus1</t>
  </si>
  <si>
    <t>Multiproteccion Hogar - Premium ApartamentoPlus1</t>
  </si>
  <si>
    <t>Multiproteccion Hogar - Premium ComercioPlus1</t>
  </si>
  <si>
    <t>Multiproteccion Hogar - Premium CasaPersonal1</t>
  </si>
  <si>
    <t>Multiproteccion Hogar - Premium ApartamentoPersonal1</t>
  </si>
  <si>
    <t>Multiproteccion Hogar - Premium ComercioPersonal1</t>
  </si>
  <si>
    <t>Multiproteccion Hogar - Standard - Colaboradores CasaPreferencial1</t>
  </si>
  <si>
    <t>Multiproteccion Hogar - Standard - Colaboradores ApartamentoPreferencial1</t>
  </si>
  <si>
    <t>Multiproteccion Hogar - Standard - Colaboradores ComercioPreferencial1</t>
  </si>
  <si>
    <t>Multiproteccion Hogar - Standard - Colaboradores CasaPlus1</t>
  </si>
  <si>
    <t>Multiproteccion Hogar - Standard - Colaboradores ApartamentoPlus1</t>
  </si>
  <si>
    <t>Multiproteccion Hogar - Standard - Colaboradores ComercioPlus1</t>
  </si>
  <si>
    <t>Multiproteccion Hogar - Standard - Colaboradores CasaPersonal1</t>
  </si>
  <si>
    <t>Multiproteccion Hogar - Standard - Colaboradores ApartamentoPersonal1</t>
  </si>
  <si>
    <t>Multiproteccion Hogar - Standard - Colaboradores ComercioPersonal1</t>
  </si>
  <si>
    <t>Multiproteccion Hogar- Premium - Colaboradores CasaPreferencial1</t>
  </si>
  <si>
    <t>Multiproteccion Hogar- Premium - Colaboradores ApartamentoPreferencial1</t>
  </si>
  <si>
    <t>Multiproteccion Hogar- Premium - Colaboradores ComercioPreferencial1</t>
  </si>
  <si>
    <t>Multiproteccion Hogar- Premium - Colaboradores CasaPlus1</t>
  </si>
  <si>
    <t>Multiproteccion Hogar- Premium - Colaboradores ApartamentoPlus1</t>
  </si>
  <si>
    <t>Multiproteccion Hogar- Premium - Colaboradores ComercioPlus1</t>
  </si>
  <si>
    <t>Multiproteccion Hogar- Premium - Colaboradores CasaPersonal1</t>
  </si>
  <si>
    <t>Multiproteccion Hogar- Premium - Colaboradores ApartamentoPersonal1</t>
  </si>
  <si>
    <t>Multiproteccion Hogar- Premium - Colaboradores ComercioPersonal1</t>
  </si>
  <si>
    <t>Multiproteccion ComercialCasaPreferencial1</t>
  </si>
  <si>
    <t>Multiproteccion ComercialApartamentoPreferencial1</t>
  </si>
  <si>
    <t>Multiproteccion ComercialComercioPreferencial1</t>
  </si>
  <si>
    <t>Multiproteccion ComercialCasaPlus1</t>
  </si>
  <si>
    <t>Multiproteccion ComercialApartamentoPlus1</t>
  </si>
  <si>
    <t>Multiproteccion ComercialComercioPlus1</t>
  </si>
  <si>
    <t>Multiproteccion ComercialCasaPersonal1</t>
  </si>
  <si>
    <t>Multiproteccion ComercialApartamentoPersonal1</t>
  </si>
  <si>
    <t>Multiproteccion ComercialComercioPersonal1</t>
  </si>
  <si>
    <t>Multiproteccion Hogar - Standard - Clientes del BancoComercioPreferencial1</t>
  </si>
  <si>
    <t>Multiproteccion Hogar - Standard - Clientes del BancoComercioPlus1</t>
  </si>
  <si>
    <t>Multiproteccion Hogar - Standard - Clientes del BancoComercioPersonal1</t>
  </si>
  <si>
    <t>Multiproteccion Hogar - Premium - Clientes del BancoComercioPreferencial1</t>
  </si>
  <si>
    <t>Multiproteccion Hogar - Premium - Clientes del BancoComercioPlus1</t>
  </si>
  <si>
    <t>Multiproteccion Hogar - Premium - Clientes del BancoComercioPersonal1</t>
  </si>
  <si>
    <t>Multiproteccion Hogar - Standard Casa1</t>
  </si>
  <si>
    <t>Multiproteccion Hogar - Standard Apartamento1</t>
  </si>
  <si>
    <t>Multiproteccion Hogar - Standard Comercio1</t>
  </si>
  <si>
    <t>Multiproteccion Hogar - Premium Casa1</t>
  </si>
  <si>
    <t>Multiproteccion Hogar - Premium Apartamento1</t>
  </si>
  <si>
    <t>Multiproteccion Hogar - Premium Comercio1</t>
  </si>
  <si>
    <t>Multiproteccion Hogar - Standard - Colaboradores Casa1</t>
  </si>
  <si>
    <t>Multiproteccion Hogar - Standard - Colaboradores Apartamento1</t>
  </si>
  <si>
    <t>Multiproteccion Hogar - Standard - Colaboradores Comercio1</t>
  </si>
  <si>
    <t>Multiproteccion Hogar- Premium - Colaboradores Casa1</t>
  </si>
  <si>
    <t>Multiproteccion Hogar- Premium - Colaboradores Apartamento1</t>
  </si>
  <si>
    <t>Multiproteccion Hogar- Premium - Colaboradores Comercio1</t>
  </si>
  <si>
    <t>Multiproteccion ComercialComercio</t>
  </si>
  <si>
    <t>Multiproteccion Hogar - Standard Comercio0.5</t>
  </si>
  <si>
    <t>Multiproteccion Hogar - Premium Comercio0.5</t>
  </si>
  <si>
    <t>Multiproteccion Hogar - Standard - Colaboradores Comercio0.5</t>
  </si>
  <si>
    <t>Multiproteccion Hogar- Premium - Colaboradores Comercio0.5</t>
  </si>
  <si>
    <t>Multiproteccion Hogar - Standard - Clientes del BancoCasa1</t>
  </si>
  <si>
    <t>Multiproteccion Hogar - Standard - Clientes del BancoApartamento1</t>
  </si>
  <si>
    <t>Multiproteccion Hogar - Standard - Clientes del BancoComercio1</t>
  </si>
  <si>
    <t>Multiproteccion Hogar - Premium - Clientes del BancoCasa1</t>
  </si>
  <si>
    <t>Multiproteccion Hogar - Premium - Clientes del BancoApartamento1</t>
  </si>
  <si>
    <t>Multiproteccion Hogar - Premium - Clientes del BancoComercio1</t>
  </si>
  <si>
    <t>Multiproteccion ComercialCasa1</t>
  </si>
  <si>
    <t>Multiproteccion ComercialApartamento1</t>
  </si>
  <si>
    <t>suma asegurada</t>
  </si>
  <si>
    <t>minima</t>
  </si>
  <si>
    <t>maxima</t>
  </si>
  <si>
    <t>Seguros Sura S.A.</t>
  </si>
  <si>
    <t>Suma Asegurada - Estructura</t>
  </si>
  <si>
    <t xml:space="preserve"> 51 000 por acont. aplica solo para Explosion</t>
  </si>
  <si>
    <t>Incendio, Impacto de Rayo, Daños por Humo, Explosión (Estructura)</t>
  </si>
  <si>
    <t>NO</t>
  </si>
  <si>
    <t>Suma Asegurada - Contenido</t>
  </si>
  <si>
    <t>Impacto de Vehículos, Impacto de Animales (Contenido)</t>
  </si>
  <si>
    <t>Daños Directos por Vendaval, Huracán, Tornado, Tromba o Granizo (Contenido)</t>
  </si>
  <si>
    <t>Terremoto, Temblor, Erupción Volcánica (Contenido)</t>
  </si>
  <si>
    <t>Daños directos por Inundación, Daños por Agua y Desbordamiento del Mar (Contenido)</t>
  </si>
  <si>
    <t>Daños comunes por agua, Por omisión de cierre de llaves o grifos de agua (Contenido)</t>
  </si>
  <si>
    <t>Impacto de Vehículos, Impacto de Animales (Estructura)</t>
  </si>
  <si>
    <t>Daños Directos por Vendaval, Huracán, Tornado, Tromba o Granizo (Estructura)</t>
  </si>
  <si>
    <t>Terremoto, Temblor, Erupción Volcánica (Estructura)</t>
  </si>
  <si>
    <t>Daños directos por Inundación, Daños por Agua y Desbordamiento del Mar (Estructura)</t>
  </si>
  <si>
    <t>Daños comunes por agua, Por omisión de cierre de llaves o grifos de agua (Estructura)</t>
  </si>
  <si>
    <t xml:space="preserve">Extensión Eléctrica para Maquinaria y aparatos Eléctricos </t>
  </si>
  <si>
    <t>Equipos electrónicos</t>
  </si>
  <si>
    <t>Parte de la Estructura Comprende Madera, Paja o Adobe</t>
  </si>
  <si>
    <t>sura2017*</t>
  </si>
  <si>
    <t>Prima para estructura</t>
  </si>
  <si>
    <t>Prima para  contenido</t>
  </si>
  <si>
    <t>CONTENIDO</t>
  </si>
  <si>
    <t>ESTRUCTURA</t>
  </si>
  <si>
    <t>SISI</t>
  </si>
  <si>
    <t>NOSI</t>
  </si>
  <si>
    <t>No se puede cotizar estructura sin contenido</t>
  </si>
  <si>
    <t xml:space="preserve"> </t>
  </si>
  <si>
    <t>Servicio de Cerrajería por Emergencia</t>
  </si>
  <si>
    <t xml:space="preserve">Servicio de Electricidad por Emergencia </t>
  </si>
  <si>
    <t>Servicio de Plomería por Emergencia</t>
  </si>
  <si>
    <t>Servicio de Cristalería por Emergencia</t>
  </si>
  <si>
    <t>POR REPORTAR</t>
  </si>
  <si>
    <t>Incendio o Impacto de Rayo (Contenido)</t>
  </si>
  <si>
    <t>Pérdida o Daños Directo por Humo (Contenido)</t>
  </si>
  <si>
    <t xml:space="preserve">USD. 50.00 por evento </t>
  </si>
  <si>
    <t>USD 50.00 por evento</t>
  </si>
  <si>
    <t>Caída de Aeronaves u Otros Objetos Desprendidos de estas (Contenido)</t>
  </si>
  <si>
    <t>Explosión (Contenido)</t>
  </si>
  <si>
    <t>Ondas Sónicas (Sonic Boom) (Contenido)</t>
  </si>
  <si>
    <t>Caída de Árboles (Contenido)</t>
  </si>
  <si>
    <t>Desórdenes Públicos (Contenido)</t>
  </si>
  <si>
    <t>Daños por Maldad, Actos de Vandalismo o Malintencionados (Contenido)</t>
  </si>
  <si>
    <t>No aplica</t>
  </si>
  <si>
    <t>2% del monto asegurado (mínimo USD 250.00) por evento</t>
  </si>
  <si>
    <t>20% de la Suma Asegurada</t>
  </si>
  <si>
    <t>10% pérdida, Mínimo USD 250.00 por evento</t>
  </si>
  <si>
    <t>PARTIDA: CONTENIDO</t>
  </si>
  <si>
    <t>Cotización de MultiProtección Hogar Standard</t>
  </si>
  <si>
    <t>FECHA COTIZACIÓN</t>
  </si>
  <si>
    <t>2% del monto asegurado
(mínimo USD 250.00) por evento)</t>
  </si>
  <si>
    <t>2% del monto asegurado 
(mínimo USD 250.00) por evento</t>
  </si>
  <si>
    <t>2% del monto asegurado 
(mínimo USD 250.00) por evento)</t>
  </si>
  <si>
    <t>Sublímite del 25% del monto asegurado</t>
  </si>
  <si>
    <t>USD 250.00 por evento</t>
  </si>
  <si>
    <t>Errores u Omisiones</t>
  </si>
  <si>
    <t>Hasta 45 Días</t>
  </si>
  <si>
    <t>Hasta 30 Días.</t>
  </si>
  <si>
    <t>Hasta 30 Días</t>
  </si>
  <si>
    <t>Hasta un máximo por año</t>
  </si>
  <si>
    <t>USD 150.00 por evento</t>
  </si>
  <si>
    <t>Remoción de Escombros</t>
  </si>
  <si>
    <t>10% de la Suma Asegurada con un máximo USD 3,000.00 por año</t>
  </si>
  <si>
    <t>USD 500.00 por Maleta y máximo USD 1,000.00 por evento y en agregado anual</t>
  </si>
  <si>
    <t xml:space="preserve">Robo con Forzamiento / Contenido </t>
  </si>
  <si>
    <t>Robo con Forzamiento Contenido a Caja Fuerte</t>
  </si>
  <si>
    <t>30% de la Suma Asegurada y limitado el efectivo hasta la suma de USD 500.00 por año</t>
  </si>
  <si>
    <t>Asalto Dentro de la Residencia</t>
  </si>
  <si>
    <t>15% de la Suma Asegurada, sin exceder de USD 10,000.00 por año Dinero en efectivo hasta la suma de USD 500.00 por año</t>
  </si>
  <si>
    <t>Asalto Fuera de la Residencia</t>
  </si>
  <si>
    <t>Limite hasta USD 1,000.00 por año
Dinero en Efectivo hasta  USD 500.00 por año</t>
  </si>
  <si>
    <t>Objetos de Valor</t>
  </si>
  <si>
    <t>Daños al Inmueble por Robo con Forzamiento</t>
  </si>
  <si>
    <t>5% de la Suma Asegurada del edificio con un tope maximo de USD 5,000.00 por año</t>
  </si>
  <si>
    <t>10% de la suma asegurada, maximo USD 5,000.00 por año</t>
  </si>
  <si>
    <t xml:space="preserve">Máximo USD 500.00  por empleado y un Máximo de USD 1,000.00 anual y por colusión </t>
  </si>
  <si>
    <t xml:space="preserve">Reembolso  hasta USD 150.00 por año </t>
  </si>
  <si>
    <t>6 meses, Maximo USD 1,000.00 Mensuales</t>
  </si>
  <si>
    <t xml:space="preserve">Reembolso hasta USD 250.00 por año </t>
  </si>
  <si>
    <t>Limite hasta USD 750.00 por año</t>
  </si>
  <si>
    <t>Hasta un Límite máximo de UDS 250.00 por año</t>
  </si>
  <si>
    <t>Hasta un máximo de USD 250.00 por año</t>
  </si>
  <si>
    <t>Límite USD 500.00 por año</t>
  </si>
  <si>
    <t>USD 50.00 por evento 
Aplicable únicamente a daños a la propiedad ajena</t>
  </si>
  <si>
    <t>Responsabiliad Civil Familiar (LUC - Lesiones Corporales, Daños a la Propiedad Ajena y Gastos de Defensa Legal)</t>
  </si>
  <si>
    <t>Aplica según Condiciones Generales</t>
  </si>
  <si>
    <t>Límite Máximo por Evento USD 90.00</t>
  </si>
  <si>
    <t>maximo 3 eventos al año</t>
  </si>
  <si>
    <t xml:space="preserve">Sublimite USD 7,500.00 Por evento y en agregado anual </t>
  </si>
  <si>
    <t>PARTIDA 1: CONTENIDO</t>
  </si>
  <si>
    <t>PARTIDA 2: ESTRUCTURA</t>
  </si>
  <si>
    <t>Incendio o Impacto de Rayo (Estructura)</t>
  </si>
  <si>
    <t>Pérdida o Daños Directo por Humo (Estructura)</t>
  </si>
  <si>
    <t>Explosión (Estructura)</t>
  </si>
  <si>
    <t>Caída de Aeronaves u Otros Objetos Desprendidos de estas (Estructura)</t>
  </si>
  <si>
    <t>Ondas Sónicas (Sonic Boom) (Estructura)</t>
  </si>
  <si>
    <t>Caídas de Árboles (Estructura)</t>
  </si>
  <si>
    <t>2% del monto asegurado (mínimo USD 250.00) por evento.</t>
  </si>
  <si>
    <t>Desórdenes Públicos (Estructura)</t>
  </si>
  <si>
    <t>Daños por Maldad, Actos de Vandalismo o Malintencionados (Estructura)</t>
  </si>
  <si>
    <t>Daños comunes por agua, Por goteo o filtración (Estructura)</t>
  </si>
  <si>
    <t>Daños Por Humo Ampliado</t>
  </si>
  <si>
    <t>Hasta un máximo USD 250.00 por año</t>
  </si>
  <si>
    <t>Hasta un máximo de USD 1,500.00 por año</t>
  </si>
  <si>
    <t>USD 150.00</t>
  </si>
  <si>
    <t>Estructuras Auxiliares</t>
  </si>
  <si>
    <t>UDS 250.00 por evento</t>
  </si>
  <si>
    <t xml:space="preserve">Reembolso  hasta USD 150.0 por año </t>
  </si>
  <si>
    <t>Daños a las Instalaciones Eléctricas</t>
  </si>
  <si>
    <t>80% del valor de los daños oiginales hasta un Sublimite de hasta USD 2,000.00 por evento y en agregado anual</t>
  </si>
  <si>
    <t>Daños Esteticos</t>
  </si>
  <si>
    <t>5% de la Suma a Indemnizar con un máximo de USD 5,000.00 por evento y en agregado anual</t>
  </si>
  <si>
    <t>Propiedad Fuera de la Residencia</t>
  </si>
  <si>
    <t>Sublimite USD 1,500.00 por año</t>
  </si>
  <si>
    <t>USD 250.00 para equipos protegidos por verjas
USD 350.00 para los no protegidos</t>
  </si>
  <si>
    <t>Gastos Profesionales</t>
  </si>
  <si>
    <t>20% del monto asegurado, máximo USD 10,000.00 por año</t>
  </si>
  <si>
    <t>Gastos de Apresuramiento</t>
  </si>
  <si>
    <t>Hasta un máximo de USD 5,000.00 por año</t>
  </si>
  <si>
    <t>ASISTENCIAS</t>
  </si>
  <si>
    <t xml:space="preserve">LÍMITE </t>
  </si>
  <si>
    <r>
      <t xml:space="preserve">Dirección Completa </t>
    </r>
    <r>
      <rPr>
        <b/>
        <sz val="9"/>
        <color rgb="FFFF0000"/>
        <rFont val="Calibri"/>
        <family val="2"/>
        <scheme val="minor"/>
      </rPr>
      <t xml:space="preserve"> (*)</t>
    </r>
    <r>
      <rPr>
        <b/>
        <sz val="9"/>
        <color rgb="FF000099"/>
        <rFont val="Calibri"/>
        <family val="2"/>
        <scheme val="minor"/>
      </rPr>
      <t>:</t>
    </r>
  </si>
  <si>
    <r>
      <t>Tipo de Residencia</t>
    </r>
    <r>
      <rPr>
        <sz val="11"/>
        <color indexed="18"/>
        <rFont val="Calibri"/>
        <family val="2"/>
      </rPr>
      <t>:</t>
    </r>
  </si>
  <si>
    <r>
      <t>Cédula o R.U.C.</t>
    </r>
    <r>
      <rPr>
        <b/>
        <sz val="9"/>
        <color rgb="FFFF0000"/>
        <rFont val="Calibri"/>
        <family val="2"/>
        <scheme val="minor"/>
      </rPr>
      <t xml:space="preserve"> (*)</t>
    </r>
  </si>
  <si>
    <r>
      <t xml:space="preserve">Nombre Completo del Cliente  </t>
    </r>
    <r>
      <rPr>
        <b/>
        <sz val="9"/>
        <color rgb="FFFF0000"/>
        <rFont val="Calibri"/>
        <family val="2"/>
        <scheme val="minor"/>
      </rPr>
      <t>(*)</t>
    </r>
    <r>
      <rPr>
        <b/>
        <sz val="9"/>
        <color rgb="FF000099"/>
        <rFont val="Calibri"/>
        <family val="2"/>
        <scheme val="minor"/>
      </rPr>
      <t>:</t>
    </r>
  </si>
  <si>
    <r>
      <rPr>
        <b/>
        <sz val="8"/>
        <color theme="3"/>
        <rFont val="Calibri"/>
        <family val="2"/>
        <scheme val="minor"/>
      </rPr>
      <t>Para Joyas y Alhajas</t>
    </r>
    <r>
      <rPr>
        <sz val="8"/>
        <color theme="3"/>
        <rFont val="Calibri"/>
        <family val="2"/>
        <scheme val="minor"/>
      </rPr>
      <t xml:space="preserve">: Límite de Responsabilidad hasta 15% de la suma asegurada, máximo B/.3,000.00, si no han sido declaradas.
100% del valor del objeto, si fue declarado.
</t>
    </r>
    <r>
      <rPr>
        <b/>
        <sz val="8"/>
        <color theme="3"/>
        <rFont val="Calibri"/>
        <family val="2"/>
        <scheme val="minor"/>
      </rPr>
      <t>Para el resto de los Objetos de Valor:</t>
    </r>
    <r>
      <rPr>
        <sz val="8"/>
        <color theme="3"/>
        <rFont val="Calibri"/>
        <family val="2"/>
        <scheme val="minor"/>
      </rPr>
      <t xml:space="preserve"> Límite de Responsabilidad hasta B/. 1,000.00 por unidad (un artículo o artículos que formen parte de un par de juego se considerarán una sola unidad) si estas no han sido declaradas.
100% del valor del artículo, si fue declarado.</t>
    </r>
  </si>
  <si>
    <r>
      <rPr>
        <b/>
        <sz val="8"/>
        <color theme="3"/>
        <rFont val="Calibri"/>
        <family val="2"/>
        <scheme val="minor"/>
      </rPr>
      <t>Limite Único Combinado por año</t>
    </r>
    <r>
      <rPr>
        <sz val="8"/>
        <color theme="3"/>
        <rFont val="Calibri"/>
        <family val="2"/>
        <scheme val="minor"/>
      </rPr>
      <t xml:space="preserve">
</t>
    </r>
    <r>
      <rPr>
        <b/>
        <sz val="8"/>
        <color theme="3"/>
        <rFont val="Calibri"/>
        <family val="2"/>
        <scheme val="minor"/>
      </rPr>
      <t>Se Incluye Responsabilidad Civil por Incendio</t>
    </r>
    <r>
      <rPr>
        <sz val="8"/>
        <color theme="3"/>
        <rFont val="Calibri"/>
        <family val="2"/>
        <scheme val="minor"/>
      </rPr>
      <t xml:space="preserve">: se garantiza los daños que como consecuencia de Incendio o Explosión sufra la residencia asegurada y por los cuales el Asegurado deba responder civilmente.
</t>
    </r>
    <r>
      <rPr>
        <b/>
        <sz val="8"/>
        <color theme="3"/>
        <rFont val="Calibri"/>
        <family val="2"/>
        <scheme val="minor"/>
      </rPr>
      <t xml:space="preserve">Gastos de Defensa Legal:  </t>
    </r>
    <r>
      <rPr>
        <sz val="8"/>
        <color theme="3"/>
        <rFont val="Calibri"/>
        <family val="2"/>
        <scheme val="minor"/>
      </rPr>
      <t>El Límite que se pagara no excederá lo estipulado en la Suma Asegurada</t>
    </r>
  </si>
  <si>
    <r>
      <t>Límite total y Máximo no será mayor de UDS 10,000.00
Reembolso de</t>
    </r>
    <r>
      <rPr>
        <b/>
        <sz val="8"/>
        <color theme="3"/>
        <rFont val="Calibri"/>
        <family val="2"/>
        <scheme val="minor"/>
      </rPr>
      <t xml:space="preserve"> Gastos Funerarios</t>
    </r>
    <r>
      <rPr>
        <sz val="8"/>
        <color theme="3"/>
        <rFont val="Calibri"/>
        <family val="2"/>
        <scheme val="minor"/>
      </rPr>
      <t xml:space="preserve"> hasta por un máximo USD 1,500.00 </t>
    </r>
  </si>
  <si>
    <r>
      <t xml:space="preserve">NOTA: ESTA COTIZACIÓN ES VALIDA POR 30 DÍAS  Y APLICAN RESTRICCIONES SEGÚN MANUAL
ESTA SUJETA A INSPECCIÓN Y MEDIDAS DE SEGURIDAD MÍNIMAS COMO ALARMA CONTRA INCENDIO, EXTINTORES, VERJAS  EN PUERTAS  Y VENTANAS
</t>
    </r>
    <r>
      <rPr>
        <b/>
        <sz val="8"/>
        <color theme="1"/>
        <rFont val="Calibri"/>
        <family val="2"/>
        <scheme val="minor"/>
      </rPr>
      <t xml:space="preserve">
Regulado y Supervisado por la Superintendencia de Seguros y Reaseguros de Panamá</t>
    </r>
  </si>
  <si>
    <t>PARTIDA: ESTRUCTURA</t>
  </si>
  <si>
    <t>Servicios de Emergencia Médica</t>
  </si>
  <si>
    <t>ESTRUCTURA (con contenido)</t>
  </si>
  <si>
    <t>minimo primas</t>
  </si>
  <si>
    <t>ESTRUCTURA (Solo estructura)</t>
  </si>
  <si>
    <t>Tasas</t>
  </si>
  <si>
    <t>Muebles o Enseres en Terraza USD 1,500.00 por año
Pérdida de Discos Compactos,  Dvds hasta  USD 500.00 por año+</t>
  </si>
  <si>
    <t>Reembolso hasta USD 250.00 por año, a causa de Inhabilitación Temporal de la Vivienda.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</si>
</sst>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B/.&quot;* #,##0.00_-;\-&quot;B/.&quot;* #,##0.00_-;_-&quot;B/.&quot;* &quot;-&quot;??_-;_-@_-"/>
    <numFmt numFmtId="164" formatCode="_(* #,##0.00_);_(* \(#,##0.00\);_(* &quot;-&quot;??_);_(@_)"/>
    <numFmt numFmtId="165" formatCode="[$-180A]d&quot; de &quot;mmmm&quot; de &quot;yyyy;@"/>
    <numFmt numFmtId="166" formatCode="0.000%"/>
  </numFmts>
  <fonts count="3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000099"/>
      <name val="Calibri"/>
      <family val="2"/>
      <scheme val="minor"/>
    </font>
    <font>
      <sz val="11"/>
      <color theme="3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000099"/>
      <name val="Calibri"/>
      <family val="2"/>
      <scheme val="minor"/>
    </font>
    <font>
      <sz val="8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color rgb="FF000099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00009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rgb="FF000099"/>
      <name val="Calibri"/>
      <family val="2"/>
      <scheme val="minor"/>
    </font>
    <font>
      <sz val="9"/>
      <color theme="3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18"/>
      <name val="Calibri"/>
      <family val="2"/>
    </font>
    <font>
      <b/>
      <sz val="9"/>
      <color rgb="FFC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8"/>
      <name val="Calibri"/>
      <family val="2"/>
      <scheme val="minor"/>
    </font>
    <font>
      <sz val="10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8"/>
      <color theme="3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3399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78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10" fontId="0" fillId="0" borderId="0" xfId="0" applyNumberFormat="1" applyAlignment="1">
      <alignment horizontal="center"/>
    </xf>
    <xf numFmtId="166" fontId="2" fillId="0" borderId="0" xfId="3" applyNumberFormat="1" applyFont="1" applyAlignment="1">
      <alignment horizontal="center"/>
    </xf>
    <xf numFmtId="10" fontId="2" fillId="0" borderId="0" xfId="3" applyNumberFormat="1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10" borderId="3" xfId="0" applyFont="1" applyFill="1" applyBorder="1" applyAlignment="1">
      <alignment vertical="center"/>
    </xf>
    <xf numFmtId="0" fontId="3" fillId="0" borderId="4" xfId="0" applyFont="1" applyBorder="1" applyProtection="1"/>
    <xf numFmtId="0" fontId="3" fillId="0" borderId="5" xfId="0" applyFont="1" applyBorder="1" applyProtection="1"/>
    <xf numFmtId="0" fontId="4" fillId="0" borderId="7" xfId="0" applyFont="1" applyBorder="1"/>
    <xf numFmtId="0" fontId="4" fillId="0" borderId="8" xfId="0" applyFont="1" applyBorder="1"/>
    <xf numFmtId="164" fontId="4" fillId="0" borderId="7" xfId="1" applyFont="1" applyBorder="1"/>
    <xf numFmtId="0" fontId="3" fillId="11" borderId="4" xfId="0" applyFont="1" applyFill="1" applyBorder="1" applyProtection="1"/>
    <xf numFmtId="0" fontId="3" fillId="0" borderId="4" xfId="0" applyFont="1" applyFill="1" applyBorder="1" applyProtection="1"/>
    <xf numFmtId="9" fontId="4" fillId="0" borderId="7" xfId="0" applyNumberFormat="1" applyFont="1" applyBorder="1"/>
    <xf numFmtId="0" fontId="5" fillId="0" borderId="0" xfId="0" applyFont="1"/>
    <xf numFmtId="0" fontId="6" fillId="10" borderId="9" xfId="0" applyFont="1" applyFill="1" applyBorder="1" applyAlignment="1">
      <alignment horizontal="center" vertical="center"/>
    </xf>
    <xf numFmtId="0" fontId="7" fillId="0" borderId="7" xfId="0" applyFont="1" applyBorder="1"/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/>
    <xf numFmtId="0" fontId="6" fillId="10" borderId="10" xfId="0" applyFont="1" applyFill="1" applyBorder="1" applyAlignment="1">
      <alignment horizontal="center" vertical="center"/>
    </xf>
    <xf numFmtId="0" fontId="7" fillId="0" borderId="11" xfId="0" applyFont="1" applyBorder="1"/>
    <xf numFmtId="0" fontId="7" fillId="0" borderId="12" xfId="0" applyFont="1" applyBorder="1"/>
    <xf numFmtId="0" fontId="6" fillId="11" borderId="4" xfId="0" applyFont="1" applyFill="1" applyBorder="1" applyProtection="1"/>
    <xf numFmtId="0" fontId="6" fillId="0" borderId="4" xfId="0" applyFont="1" applyBorder="1" applyProtection="1"/>
    <xf numFmtId="0" fontId="6" fillId="0" borderId="4" xfId="0" applyFont="1" applyFill="1" applyBorder="1" applyProtection="1"/>
    <xf numFmtId="0" fontId="6" fillId="0" borderId="5" xfId="0" applyFont="1" applyBorder="1" applyProtection="1"/>
    <xf numFmtId="0" fontId="6" fillId="0" borderId="4" xfId="0" applyFont="1" applyBorder="1" applyAlignment="1" applyProtection="1">
      <alignment horizontal="left" vertical="center" wrapText="1"/>
    </xf>
    <xf numFmtId="0" fontId="0" fillId="0" borderId="0" xfId="0" applyFill="1" applyBorder="1"/>
    <xf numFmtId="0" fontId="3" fillId="10" borderId="9" xfId="0" applyFont="1" applyFill="1" applyBorder="1" applyAlignment="1">
      <alignment vertical="center"/>
    </xf>
    <xf numFmtId="0" fontId="6" fillId="11" borderId="16" xfId="0" applyFont="1" applyFill="1" applyBorder="1" applyProtection="1"/>
    <xf numFmtId="9" fontId="6" fillId="0" borderId="16" xfId="0" applyNumberFormat="1" applyFont="1" applyBorder="1" applyProtection="1"/>
    <xf numFmtId="0" fontId="3" fillId="11" borderId="16" xfId="0" applyFont="1" applyFill="1" applyBorder="1" applyProtection="1"/>
    <xf numFmtId="0" fontId="3" fillId="0" borderId="16" xfId="0" applyFont="1" applyBorder="1" applyProtection="1"/>
    <xf numFmtId="0" fontId="3" fillId="0" borderId="16" xfId="0" applyFont="1" applyFill="1" applyBorder="1" applyProtection="1"/>
    <xf numFmtId="0" fontId="3" fillId="0" borderId="17" xfId="0" applyFont="1" applyBorder="1" applyProtection="1"/>
    <xf numFmtId="9" fontId="3" fillId="0" borderId="16" xfId="0" applyNumberFormat="1" applyFont="1" applyBorder="1" applyProtection="1"/>
    <xf numFmtId="0" fontId="3" fillId="10" borderId="9" xfId="0" applyFont="1" applyFill="1" applyBorder="1" applyAlignment="1">
      <alignment horizontal="center" vertical="center"/>
    </xf>
    <xf numFmtId="0" fontId="3" fillId="10" borderId="9" xfId="0" applyFont="1" applyFill="1" applyBorder="1" applyAlignment="1">
      <alignment horizontal="center" vertical="center"/>
    </xf>
    <xf numFmtId="9" fontId="6" fillId="0" borderId="17" xfId="0" applyNumberFormat="1" applyFont="1" applyBorder="1" applyProtection="1"/>
    <xf numFmtId="164" fontId="4" fillId="0" borderId="8" xfId="1" applyFont="1" applyBorder="1"/>
    <xf numFmtId="0" fontId="5" fillId="0" borderId="11" xfId="0" applyFont="1" applyBorder="1"/>
    <xf numFmtId="0" fontId="0" fillId="0" borderId="19" xfId="0" applyBorder="1"/>
    <xf numFmtId="0" fontId="0" fillId="0" borderId="0" xfId="0" applyBorder="1"/>
    <xf numFmtId="0" fontId="3" fillId="3" borderId="4" xfId="0" applyFont="1" applyFill="1" applyBorder="1" applyProtection="1"/>
    <xf numFmtId="9" fontId="3" fillId="3" borderId="16" xfId="0" applyNumberFormat="1" applyFont="1" applyFill="1" applyBorder="1" applyProtection="1"/>
    <xf numFmtId="164" fontId="4" fillId="3" borderId="7" xfId="1" applyFont="1" applyFill="1" applyBorder="1"/>
    <xf numFmtId="0" fontId="7" fillId="3" borderId="7" xfId="0" applyFont="1" applyFill="1" applyBorder="1" applyAlignment="1">
      <alignment horizontal="left" vertical="center" wrapText="1"/>
    </xf>
    <xf numFmtId="0" fontId="7" fillId="3" borderId="11" xfId="0" applyFont="1" applyFill="1" applyBorder="1"/>
    <xf numFmtId="9" fontId="2" fillId="0" borderId="0" xfId="3" applyFont="1"/>
    <xf numFmtId="166" fontId="2" fillId="0" borderId="0" xfId="3" applyNumberFormat="1" applyFont="1" applyAlignment="1">
      <alignment horizontal="center"/>
    </xf>
    <xf numFmtId="9" fontId="0" fillId="0" borderId="0" xfId="0" applyNumberFormat="1"/>
    <xf numFmtId="10" fontId="0" fillId="0" borderId="0" xfId="0" applyNumberFormat="1"/>
    <xf numFmtId="0" fontId="8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11" fillId="0" borderId="0" xfId="0" applyFont="1" applyAlignment="1" applyProtection="1">
      <alignment vertical="center"/>
      <protection hidden="1"/>
    </xf>
    <xf numFmtId="0" fontId="14" fillId="0" borderId="0" xfId="0" applyFont="1" applyProtection="1">
      <protection hidden="1"/>
    </xf>
    <xf numFmtId="15" fontId="16" fillId="0" borderId="19" xfId="0" applyNumberFormat="1" applyFont="1" applyBorder="1" applyAlignment="1" applyProtection="1">
      <protection hidden="1"/>
    </xf>
    <xf numFmtId="0" fontId="18" fillId="0" borderId="11" xfId="0" applyFont="1" applyBorder="1" applyProtection="1">
      <protection hidden="1"/>
    </xf>
    <xf numFmtId="0" fontId="16" fillId="0" borderId="19" xfId="0" applyFont="1" applyBorder="1" applyProtection="1">
      <protection hidden="1"/>
    </xf>
    <xf numFmtId="0" fontId="17" fillId="0" borderId="0" xfId="0" applyFont="1" applyBorder="1" applyAlignment="1" applyProtection="1">
      <alignment horizontal="center" vertical="center"/>
      <protection hidden="1"/>
    </xf>
    <xf numFmtId="0" fontId="20" fillId="0" borderId="11" xfId="0" applyFont="1" applyBorder="1" applyProtection="1">
      <protection hidden="1"/>
    </xf>
    <xf numFmtId="0" fontId="21" fillId="0" borderId="9" xfId="0" applyFont="1" applyFill="1" applyBorder="1" applyProtection="1">
      <protection hidden="1"/>
    </xf>
    <xf numFmtId="0" fontId="12" fillId="13" borderId="6" xfId="0" applyFont="1" applyFill="1" applyBorder="1" applyAlignment="1" applyProtection="1">
      <alignment vertical="center"/>
      <protection hidden="1"/>
    </xf>
    <xf numFmtId="0" fontId="15" fillId="13" borderId="13" xfId="0" applyFont="1" applyFill="1" applyBorder="1" applyAlignment="1" applyProtection="1">
      <alignment horizontal="center" vertical="center"/>
      <protection hidden="1"/>
    </xf>
    <xf numFmtId="0" fontId="12" fillId="13" borderId="13" xfId="0" applyFont="1" applyFill="1" applyBorder="1" applyAlignment="1" applyProtection="1">
      <alignment horizontal="center" vertical="center"/>
      <protection hidden="1"/>
    </xf>
    <xf numFmtId="0" fontId="12" fillId="13" borderId="18" xfId="0" applyFont="1" applyFill="1" applyBorder="1" applyAlignment="1" applyProtection="1">
      <alignment horizontal="center" vertical="center"/>
      <protection hidden="1"/>
    </xf>
    <xf numFmtId="164" fontId="17" fillId="0" borderId="20" xfId="1" applyFont="1" applyBorder="1" applyAlignment="1" applyProtection="1">
      <alignment horizontal="center" vertical="center"/>
      <protection locked="0"/>
    </xf>
    <xf numFmtId="0" fontId="15" fillId="13" borderId="13" xfId="0" applyFont="1" applyFill="1" applyBorder="1" applyAlignment="1" applyProtection="1">
      <alignment horizontal="center" vertical="center"/>
      <protection hidden="1"/>
    </xf>
    <xf numFmtId="0" fontId="17" fillId="0" borderId="20" xfId="0" applyFont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0" borderId="0" xfId="0" applyNumberFormat="1" applyFont="1" applyProtection="1">
      <protection hidden="1"/>
    </xf>
    <xf numFmtId="0" fontId="8" fillId="0" borderId="0" xfId="0" applyNumberFormat="1" applyFont="1" applyProtection="1">
      <protection hidden="1"/>
    </xf>
    <xf numFmtId="0" fontId="9" fillId="0" borderId="0" xfId="0" applyNumberFormat="1" applyFont="1" applyProtection="1">
      <protection hidden="1"/>
    </xf>
    <xf numFmtId="0" fontId="26" fillId="0" borderId="0" xfId="2" applyNumberFormat="1" applyFont="1" applyProtection="1">
      <protection hidden="1"/>
    </xf>
    <xf numFmtId="0" fontId="26" fillId="0" borderId="22" xfId="2" applyNumberFormat="1" applyFont="1" applyBorder="1" applyProtection="1">
      <protection locked="0" hidden="1"/>
    </xf>
    <xf numFmtId="0" fontId="14" fillId="0" borderId="0" xfId="0" applyNumberFormat="1" applyFont="1" applyProtection="1">
      <protection hidden="1"/>
    </xf>
    <xf numFmtId="0" fontId="22" fillId="0" borderId="0" xfId="2" applyNumberFormat="1" applyFont="1" applyProtection="1">
      <protection hidden="1"/>
    </xf>
    <xf numFmtId="164" fontId="7" fillId="0" borderId="38" xfId="1" applyFont="1" applyFill="1" applyBorder="1" applyAlignment="1" applyProtection="1">
      <alignment vertical="center" wrapText="1"/>
      <protection hidden="1"/>
    </xf>
    <xf numFmtId="164" fontId="7" fillId="0" borderId="38" xfId="1" applyFont="1" applyBorder="1" applyAlignment="1" applyProtection="1">
      <alignment horizontal="center" vertical="center" wrapText="1"/>
      <protection hidden="1"/>
    </xf>
    <xf numFmtId="164" fontId="7" fillId="0" borderId="39" xfId="1" applyFont="1" applyBorder="1" applyAlignment="1" applyProtection="1">
      <alignment horizontal="center" vertical="center" wrapText="1"/>
      <protection hidden="1"/>
    </xf>
    <xf numFmtId="164" fontId="7" fillId="0" borderId="25" xfId="1" applyFont="1" applyFill="1" applyBorder="1" applyAlignment="1" applyProtection="1">
      <alignment vertical="center" wrapText="1"/>
      <protection hidden="1"/>
    </xf>
    <xf numFmtId="164" fontId="7" fillId="0" borderId="26" xfId="1" applyFont="1" applyBorder="1" applyAlignment="1" applyProtection="1">
      <alignment horizontal="center" vertical="center" wrapText="1"/>
      <protection hidden="1"/>
    </xf>
    <xf numFmtId="164" fontId="7" fillId="12" borderId="24" xfId="1" applyFont="1" applyFill="1" applyBorder="1" applyAlignment="1" applyProtection="1">
      <alignment horizontal="left" vertical="center" wrapText="1"/>
      <protection hidden="1"/>
    </xf>
    <xf numFmtId="164" fontId="7" fillId="0" borderId="25" xfId="1" applyFont="1" applyBorder="1" applyAlignment="1" applyProtection="1">
      <alignment horizontal="center" vertical="center" wrapText="1"/>
      <protection hidden="1"/>
    </xf>
    <xf numFmtId="164" fontId="7" fillId="0" borderId="24" xfId="1" applyFont="1" applyBorder="1" applyAlignment="1" applyProtection="1">
      <alignment horizontal="left" vertical="center" wrapText="1"/>
      <protection hidden="1"/>
    </xf>
    <xf numFmtId="164" fontId="7" fillId="0" borderId="25" xfId="1" applyFont="1" applyFill="1" applyBorder="1" applyAlignment="1" applyProtection="1">
      <alignment horizontal="center" vertical="center" wrapText="1"/>
      <protection hidden="1"/>
    </xf>
    <xf numFmtId="164" fontId="7" fillId="0" borderId="7" xfId="1" applyFont="1" applyFill="1" applyBorder="1" applyAlignment="1" applyProtection="1">
      <alignment horizontal="center" vertical="center" wrapText="1"/>
      <protection hidden="1"/>
    </xf>
    <xf numFmtId="164" fontId="7" fillId="0" borderId="11" xfId="1" applyFont="1" applyBorder="1" applyAlignment="1" applyProtection="1">
      <alignment horizontal="center" vertical="center" wrapText="1"/>
      <protection hidden="1"/>
    </xf>
    <xf numFmtId="164" fontId="7" fillId="0" borderId="7" xfId="1" applyFont="1" applyBorder="1" applyAlignment="1" applyProtection="1">
      <alignment horizontal="center" vertical="center" wrapText="1"/>
      <protection hidden="1"/>
    </xf>
    <xf numFmtId="0" fontId="7" fillId="0" borderId="25" xfId="1" applyNumberFormat="1" applyFont="1" applyBorder="1" applyAlignment="1" applyProtection="1">
      <alignment horizontal="center" vertical="center" wrapText="1"/>
      <protection hidden="1"/>
    </xf>
    <xf numFmtId="0" fontId="25" fillId="13" borderId="6" xfId="0" applyFont="1" applyFill="1" applyBorder="1" applyAlignment="1" applyProtection="1">
      <alignment vertical="center"/>
      <protection hidden="1"/>
    </xf>
    <xf numFmtId="0" fontId="25" fillId="13" borderId="13" xfId="0" applyFont="1" applyFill="1" applyBorder="1" applyAlignment="1" applyProtection="1">
      <alignment horizontal="center" vertical="center"/>
      <protection hidden="1"/>
    </xf>
    <xf numFmtId="0" fontId="25" fillId="13" borderId="18" xfId="0" applyFont="1" applyFill="1" applyBorder="1" applyAlignment="1" applyProtection="1">
      <alignment horizontal="center" vertical="center"/>
      <protection hidden="1"/>
    </xf>
    <xf numFmtId="164" fontId="7" fillId="12" borderId="25" xfId="1" applyFont="1" applyFill="1" applyBorder="1" applyAlignment="1" applyProtection="1">
      <alignment horizontal="center" vertical="center" wrapText="1"/>
      <protection hidden="1"/>
    </xf>
    <xf numFmtId="164" fontId="7" fillId="12" borderId="26" xfId="1" applyFont="1" applyFill="1" applyBorder="1" applyAlignment="1" applyProtection="1">
      <alignment horizontal="center" vertical="center" wrapText="1"/>
      <protection hidden="1"/>
    </xf>
    <xf numFmtId="164" fontId="7" fillId="12" borderId="40" xfId="1" applyFont="1" applyFill="1" applyBorder="1" applyAlignment="1" applyProtection="1">
      <alignment horizontal="center" vertical="center" wrapText="1"/>
      <protection hidden="1"/>
    </xf>
    <xf numFmtId="164" fontId="7" fillId="12" borderId="27" xfId="1" applyFont="1" applyFill="1" applyBorder="1" applyAlignment="1" applyProtection="1">
      <alignment horizontal="left" vertical="center" wrapText="1"/>
      <protection hidden="1"/>
    </xf>
    <xf numFmtId="164" fontId="7" fillId="12" borderId="28" xfId="1" applyFont="1" applyFill="1" applyBorder="1" applyAlignment="1" applyProtection="1">
      <alignment horizontal="center" vertical="center" wrapText="1"/>
      <protection hidden="1"/>
    </xf>
    <xf numFmtId="164" fontId="7" fillId="12" borderId="41" xfId="1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Protection="1">
      <protection hidden="1"/>
    </xf>
    <xf numFmtId="0" fontId="30" fillId="14" borderId="35" xfId="0" applyFont="1" applyFill="1" applyBorder="1" applyProtection="1">
      <protection hidden="1"/>
    </xf>
    <xf numFmtId="164" fontId="31" fillId="14" borderId="18" xfId="1" applyFont="1" applyFill="1" applyBorder="1" applyAlignment="1" applyProtection="1">
      <alignment horizontal="center"/>
      <protection hidden="1"/>
    </xf>
    <xf numFmtId="0" fontId="25" fillId="0" borderId="0" xfId="0" applyFont="1" applyFill="1" applyBorder="1" applyProtection="1">
      <protection hidden="1"/>
    </xf>
    <xf numFmtId="0" fontId="5" fillId="0" borderId="0" xfId="0" applyFont="1" applyBorder="1" applyProtection="1">
      <protection hidden="1"/>
    </xf>
    <xf numFmtId="0" fontId="30" fillId="14" borderId="36" xfId="0" applyFont="1" applyFill="1" applyBorder="1" applyProtection="1">
      <protection hidden="1"/>
    </xf>
    <xf numFmtId="0" fontId="25" fillId="13" borderId="6" xfId="0" applyFont="1" applyFill="1" applyBorder="1" applyProtection="1">
      <protection hidden="1"/>
    </xf>
    <xf numFmtId="0" fontId="32" fillId="13" borderId="13" xfId="0" applyFont="1" applyFill="1" applyBorder="1" applyProtection="1">
      <protection hidden="1"/>
    </xf>
    <xf numFmtId="164" fontId="25" fillId="13" borderId="18" xfId="0" applyNumberFormat="1" applyFont="1" applyFill="1" applyBorder="1" applyProtection="1">
      <protection hidden="1"/>
    </xf>
    <xf numFmtId="0" fontId="16" fillId="0" borderId="21" xfId="0" applyFont="1" applyBorder="1" applyProtection="1">
      <protection hidden="1"/>
    </xf>
    <xf numFmtId="0" fontId="17" fillId="0" borderId="22" xfId="0" applyFont="1" applyBorder="1" applyAlignment="1" applyProtection="1">
      <alignment horizontal="center" vertical="center"/>
      <protection hidden="1"/>
    </xf>
    <xf numFmtId="164" fontId="17" fillId="0" borderId="22" xfId="1" applyFont="1" applyBorder="1" applyAlignment="1" applyProtection="1">
      <alignment horizontal="center" vertical="center"/>
      <protection locked="0"/>
    </xf>
    <xf numFmtId="0" fontId="20" fillId="0" borderId="12" xfId="0" applyFont="1" applyBorder="1" applyProtection="1">
      <protection hidden="1"/>
    </xf>
    <xf numFmtId="0" fontId="25" fillId="12" borderId="0" xfId="0" applyFont="1" applyFill="1" applyBorder="1" applyProtection="1">
      <protection hidden="1"/>
    </xf>
    <xf numFmtId="0" fontId="32" fillId="12" borderId="0" xfId="0" applyFont="1" applyFill="1" applyBorder="1" applyProtection="1">
      <protection hidden="1"/>
    </xf>
    <xf numFmtId="164" fontId="25" fillId="12" borderId="0" xfId="0" applyNumberFormat="1" applyFont="1" applyFill="1" applyBorder="1" applyProtection="1">
      <protection hidden="1"/>
    </xf>
    <xf numFmtId="0" fontId="18" fillId="0" borderId="0" xfId="0" applyFont="1" applyBorder="1" applyProtection="1">
      <protection hidden="1"/>
    </xf>
    <xf numFmtId="0" fontId="0" fillId="0" borderId="11" xfId="0" applyBorder="1"/>
    <xf numFmtId="164" fontId="0" fillId="15" borderId="0" xfId="1" applyFont="1" applyFill="1" applyBorder="1"/>
    <xf numFmtId="164" fontId="0" fillId="15" borderId="11" xfId="1" applyFont="1" applyFill="1" applyBorder="1"/>
    <xf numFmtId="0" fontId="0" fillId="0" borderId="21" xfId="0" applyBorder="1"/>
    <xf numFmtId="164" fontId="0" fillId="15" borderId="22" xfId="1" applyFont="1" applyFill="1" applyBorder="1"/>
    <xf numFmtId="164" fontId="0" fillId="15" borderId="12" xfId="1" applyFont="1" applyFill="1" applyBorder="1"/>
    <xf numFmtId="0" fontId="0" fillId="15" borderId="11" xfId="0" applyFill="1" applyBorder="1"/>
    <xf numFmtId="0" fontId="0" fillId="15" borderId="12" xfId="0" applyFill="1" applyBorder="1"/>
    <xf numFmtId="164" fontId="7" fillId="0" borderId="37" xfId="1" applyFont="1" applyFill="1" applyBorder="1" applyAlignment="1" applyProtection="1">
      <alignment horizontal="left" vertical="center" wrapText="1"/>
      <protection hidden="1"/>
    </xf>
    <xf numFmtId="164" fontId="7" fillId="0" borderId="24" xfId="1" applyFont="1" applyFill="1" applyBorder="1" applyAlignment="1" applyProtection="1">
      <alignment horizontal="left" vertical="center" wrapText="1"/>
      <protection hidden="1"/>
    </xf>
    <xf numFmtId="164" fontId="7" fillId="0" borderId="24" xfId="1" applyFont="1" applyFill="1" applyBorder="1" applyAlignment="1" applyProtection="1">
      <alignment vertical="center" wrapText="1"/>
      <protection hidden="1"/>
    </xf>
    <xf numFmtId="164" fontId="7" fillId="0" borderId="4" xfId="1" applyFont="1" applyFill="1" applyBorder="1" applyAlignment="1" applyProtection="1">
      <alignment horizontal="left" vertical="center" wrapText="1"/>
      <protection hidden="1"/>
    </xf>
    <xf numFmtId="0" fontId="20" fillId="0" borderId="9" xfId="0" applyFont="1" applyBorder="1" applyAlignment="1" applyProtection="1">
      <alignment horizontal="center"/>
      <protection hidden="1"/>
    </xf>
    <xf numFmtId="0" fontId="30" fillId="14" borderId="3" xfId="0" applyFont="1" applyFill="1" applyBorder="1" applyProtection="1">
      <protection hidden="1"/>
    </xf>
    <xf numFmtId="164" fontId="31" fillId="14" borderId="12" xfId="1" applyFont="1" applyFill="1" applyBorder="1" applyAlignment="1" applyProtection="1">
      <alignment horizontal="center"/>
      <protection hidden="1"/>
    </xf>
    <xf numFmtId="164" fontId="31" fillId="14" borderId="45" xfId="1" applyFont="1" applyFill="1" applyBorder="1" applyAlignment="1" applyProtection="1">
      <alignment horizontal="center"/>
      <protection hidden="1"/>
    </xf>
    <xf numFmtId="0" fontId="25" fillId="13" borderId="6" xfId="0" applyFont="1" applyFill="1" applyBorder="1" applyAlignment="1" applyProtection="1">
      <alignment horizontal="center" vertical="center"/>
      <protection hidden="1"/>
    </xf>
    <xf numFmtId="0" fontId="25" fillId="13" borderId="13" xfId="0" applyFont="1" applyFill="1" applyBorder="1" applyAlignment="1" applyProtection="1">
      <alignment horizontal="center" vertical="center"/>
      <protection hidden="1"/>
    </xf>
    <xf numFmtId="0" fontId="25" fillId="13" borderId="18" xfId="0" applyFont="1" applyFill="1" applyBorder="1" applyAlignment="1" applyProtection="1">
      <alignment horizontal="center" vertical="center"/>
      <protection hidden="1"/>
    </xf>
    <xf numFmtId="0" fontId="25" fillId="0" borderId="0" xfId="2" applyNumberFormat="1" applyFont="1" applyAlignment="1" applyProtection="1">
      <alignment horizontal="center" wrapText="1"/>
      <protection hidden="1"/>
    </xf>
    <xf numFmtId="0" fontId="25" fillId="0" borderId="0" xfId="2" applyNumberFormat="1" applyFont="1" applyAlignment="1" applyProtection="1">
      <alignment horizontal="center"/>
      <protection hidden="1"/>
    </xf>
    <xf numFmtId="0" fontId="17" fillId="0" borderId="15" xfId="0" applyFont="1" applyBorder="1" applyAlignment="1" applyProtection="1">
      <alignment horizontal="center" vertical="center"/>
      <protection locked="0" hidden="1"/>
    </xf>
    <xf numFmtId="0" fontId="12" fillId="13" borderId="6" xfId="0" applyFont="1" applyFill="1" applyBorder="1" applyAlignment="1" applyProtection="1">
      <alignment horizontal="center" vertical="center"/>
      <protection hidden="1"/>
    </xf>
    <xf numFmtId="0" fontId="12" fillId="13" borderId="13" xfId="0" applyFont="1" applyFill="1" applyBorder="1" applyAlignment="1" applyProtection="1">
      <alignment horizontal="center" vertical="center"/>
      <protection hidden="1"/>
    </xf>
    <xf numFmtId="0" fontId="12" fillId="13" borderId="18" xfId="0" applyFont="1" applyFill="1" applyBorder="1" applyAlignment="1" applyProtection="1">
      <alignment horizontal="center" vertical="center"/>
      <protection hidden="1"/>
    </xf>
    <xf numFmtId="44" fontId="25" fillId="13" borderId="6" xfId="4" applyFont="1" applyFill="1" applyBorder="1" applyAlignment="1" applyProtection="1">
      <alignment horizontal="center" vertical="center"/>
      <protection hidden="1"/>
    </xf>
    <xf numFmtId="44" fontId="25" fillId="13" borderId="13" xfId="4" applyFont="1" applyFill="1" applyBorder="1" applyAlignment="1" applyProtection="1">
      <alignment horizontal="center" vertical="center"/>
      <protection hidden="1"/>
    </xf>
    <xf numFmtId="44" fontId="25" fillId="13" borderId="18" xfId="4" applyFont="1" applyFill="1" applyBorder="1" applyAlignment="1" applyProtection="1">
      <alignment horizontal="center" vertical="center"/>
      <protection hidden="1"/>
    </xf>
    <xf numFmtId="0" fontId="17" fillId="0" borderId="20" xfId="0" applyFont="1" applyBorder="1" applyAlignment="1" applyProtection="1">
      <alignment horizontal="center" vertical="center"/>
      <protection locked="0" hidden="1"/>
    </xf>
    <xf numFmtId="9" fontId="17" fillId="0" borderId="20" xfId="0" applyNumberFormat="1" applyFont="1" applyBorder="1" applyAlignment="1" applyProtection="1">
      <alignment horizontal="center" vertical="center"/>
      <protection locked="0" hidden="1"/>
    </xf>
    <xf numFmtId="0" fontId="26" fillId="0" borderId="9" xfId="2" applyNumberFormat="1" applyFont="1" applyBorder="1" applyAlignment="1" applyProtection="1">
      <alignment horizontal="left"/>
      <protection hidden="1"/>
    </xf>
    <xf numFmtId="165" fontId="10" fillId="0" borderId="0" xfId="0" applyNumberFormat="1" applyFont="1" applyBorder="1" applyAlignment="1" applyProtection="1">
      <alignment horizontal="center" vertical="center"/>
      <protection hidden="1"/>
    </xf>
    <xf numFmtId="0" fontId="12" fillId="13" borderId="32" xfId="0" applyFont="1" applyFill="1" applyBorder="1" applyAlignment="1" applyProtection="1">
      <alignment horizontal="center"/>
      <protection hidden="1"/>
    </xf>
    <xf numFmtId="0" fontId="12" fillId="13" borderId="33" xfId="0" applyFont="1" applyFill="1" applyBorder="1" applyAlignment="1" applyProtection="1">
      <alignment horizontal="center"/>
      <protection hidden="1"/>
    </xf>
    <xf numFmtId="0" fontId="12" fillId="13" borderId="34" xfId="0" applyFont="1" applyFill="1" applyBorder="1" applyAlignment="1" applyProtection="1">
      <alignment horizontal="center"/>
      <protection hidden="1"/>
    </xf>
    <xf numFmtId="165" fontId="13" fillId="0" borderId="29" xfId="0" applyNumberFormat="1" applyFont="1" applyBorder="1" applyAlignment="1" applyProtection="1">
      <alignment horizontal="center" vertical="center"/>
      <protection hidden="1"/>
    </xf>
    <xf numFmtId="165" fontId="13" fillId="0" borderId="30" xfId="0" applyNumberFormat="1" applyFont="1" applyBorder="1" applyAlignment="1" applyProtection="1">
      <alignment horizontal="center" vertical="center"/>
      <protection hidden="1"/>
    </xf>
    <xf numFmtId="165" fontId="13" fillId="0" borderId="31" xfId="0" applyNumberFormat="1" applyFont="1" applyBorder="1" applyAlignment="1" applyProtection="1">
      <alignment horizontal="center" vertical="center"/>
      <protection hidden="1"/>
    </xf>
    <xf numFmtId="15" fontId="17" fillId="0" borderId="20" xfId="0" applyNumberFormat="1" applyFont="1" applyBorder="1" applyAlignment="1" applyProtection="1">
      <alignment horizontal="center" vertical="center"/>
      <protection locked="0" hidden="1"/>
    </xf>
    <xf numFmtId="0" fontId="26" fillId="0" borderId="0" xfId="2" applyNumberFormat="1" applyFont="1" applyAlignment="1" applyProtection="1">
      <alignment horizontal="left"/>
      <protection hidden="1"/>
    </xf>
    <xf numFmtId="44" fontId="27" fillId="0" borderId="0" xfId="4" applyFont="1" applyAlignment="1" applyProtection="1">
      <alignment horizontal="center"/>
      <protection hidden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42" xfId="0" applyFill="1" applyBorder="1" applyAlignment="1">
      <alignment horizontal="center"/>
    </xf>
    <xf numFmtId="0" fontId="0" fillId="0" borderId="43" xfId="0" applyFill="1" applyBorder="1" applyAlignment="1">
      <alignment horizontal="center"/>
    </xf>
    <xf numFmtId="0" fontId="0" fillId="0" borderId="44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5">
    <cellStyle name="Millares" xfId="1" builtinId="3"/>
    <cellStyle name="Moneda" xfId="4" builtinId="4"/>
    <cellStyle name="Normal" xfId="0" builtinId="0"/>
    <cellStyle name="Normal 2" xfId="2" xr:uid="{00000000-0005-0000-0000-000002000000}"/>
    <cellStyle name="Porcentaje" xfId="3" builtinId="5"/>
  </cellStyles>
  <dxfs count="0"/>
  <tableStyles count="0" defaultTableStyle="TableStyleMedium2" defaultPivotStyle="PivotStyleLight16"/>
  <colors>
    <mruColors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66677</xdr:colOff>
      <xdr:row>0</xdr:row>
      <xdr:rowOff>0</xdr:rowOff>
    </xdr:from>
    <xdr:to>
      <xdr:col>0</xdr:col>
      <xdr:colOff>1390651</xdr:colOff>
      <xdr:row>1</xdr:row>
      <xdr:rowOff>288570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7" y="140055"/>
          <a:ext cx="1323974" cy="479070"/>
        </a:xfrm>
        <a:prstGeom prst="rect">
          <a:avLst/>
        </a:prstGeom>
      </xdr:spPr>
    </xdr:pic>
    <xdr:clientData/>
  </xdr:twoCellAnchor>
  <xdr:oneCellAnchor>
    <xdr:from>
      <xdr:col>1</xdr:col>
      <xdr:colOff>722021</xdr:colOff>
      <xdr:row>4</xdr:row>
      <xdr:rowOff>145548</xdr:rowOff>
    </xdr:from>
    <xdr:ext cx="184731" cy="937629"/>
    <xdr:sp macro="" textlink="">
      <xdr:nvSpPr>
        <xdr:cNvPr id="4" name="3 Rectángul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522496" y="18505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s-ES" sz="5400" b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66677</xdr:colOff>
      <xdr:row>0</xdr:row>
      <xdr:rowOff>0</xdr:rowOff>
    </xdr:from>
    <xdr:to>
      <xdr:col>0</xdr:col>
      <xdr:colOff>1390651</xdr:colOff>
      <xdr:row>1</xdr:row>
      <xdr:rowOff>288570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2300AF8A-21FC-4D0E-B8AD-1F69B781B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7" y="0"/>
          <a:ext cx="1323974" cy="479070"/>
        </a:xfrm>
        <a:prstGeom prst="rect">
          <a:avLst/>
        </a:prstGeom>
      </xdr:spPr>
    </xdr:pic>
    <xdr:clientData/>
  </xdr:twoCellAnchor>
  <xdr:oneCellAnchor>
    <xdr:from>
      <xdr:col>1</xdr:col>
      <xdr:colOff>722021</xdr:colOff>
      <xdr:row>4</xdr:row>
      <xdr:rowOff>145548</xdr:rowOff>
    </xdr:from>
    <xdr:ext cx="184731" cy="937629"/>
    <xdr:sp macro="" textlink="">
      <xdr:nvSpPr>
        <xdr:cNvPr id="3" name="3 Rectángulo">
          <a:extLst>
            <a:ext uri="{FF2B5EF4-FFF2-40B4-BE49-F238E27FC236}">
              <a16:creationId xmlns:a16="http://schemas.microsoft.com/office/drawing/2014/main" id="{888B92BA-496D-4622-A442-58B3CF3A1E7E}"/>
            </a:ext>
          </a:extLst>
        </xdr:cNvPr>
        <xdr:cNvSpPr/>
      </xdr:nvSpPr>
      <xdr:spPr>
        <a:xfrm>
          <a:off x="3627146" y="10408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s-ES" sz="5400" b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66677</xdr:colOff>
      <xdr:row>0</xdr:row>
      <xdr:rowOff>0</xdr:rowOff>
    </xdr:from>
    <xdr:to>
      <xdr:col>0</xdr:col>
      <xdr:colOff>1390651</xdr:colOff>
      <xdr:row>1</xdr:row>
      <xdr:rowOff>288570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71C329D-05FA-4AE0-9E2F-C58816511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7" y="0"/>
          <a:ext cx="1323974" cy="479070"/>
        </a:xfrm>
        <a:prstGeom prst="rect">
          <a:avLst/>
        </a:prstGeom>
      </xdr:spPr>
    </xdr:pic>
    <xdr:clientData/>
  </xdr:twoCellAnchor>
  <xdr:oneCellAnchor>
    <xdr:from>
      <xdr:col>1</xdr:col>
      <xdr:colOff>722021</xdr:colOff>
      <xdr:row>4</xdr:row>
      <xdr:rowOff>145548</xdr:rowOff>
    </xdr:from>
    <xdr:ext cx="184731" cy="937629"/>
    <xdr:sp macro="" textlink="">
      <xdr:nvSpPr>
        <xdr:cNvPr id="3" name="3 Rectángulo">
          <a:extLst>
            <a:ext uri="{FF2B5EF4-FFF2-40B4-BE49-F238E27FC236}">
              <a16:creationId xmlns:a16="http://schemas.microsoft.com/office/drawing/2014/main" id="{197CF070-E1D1-4D46-86A8-56BAD189202B}"/>
            </a:ext>
          </a:extLst>
        </xdr:cNvPr>
        <xdr:cNvSpPr/>
      </xdr:nvSpPr>
      <xdr:spPr>
        <a:xfrm>
          <a:off x="3627146" y="10408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s-ES" sz="5400" b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Y115"/>
  <sheetViews>
    <sheetView showGridLines="0" tabSelected="1" topLeftCell="A37" zoomScaleNormal="100" zoomScaleSheetLayoutView="112" workbookViewId="0">
      <selection activeCell="C39" sqref="C39"/>
    </sheetView>
  </sheetViews>
  <sheetFormatPr baseColWidth="10" defaultColWidth="0" defaultRowHeight="15" zeroHeight="1" x14ac:dyDescent="0.25"/>
  <cols>
    <col min="1" max="1" width="43.5703125" style="64" customWidth="1"/>
    <col min="2" max="2" width="16" style="64" customWidth="1"/>
    <col min="3" max="3" width="49.28515625" style="64" customWidth="1"/>
    <col min="4" max="4" width="35.140625" style="64" customWidth="1"/>
    <col min="5" max="5" width="3.140625" style="65" customWidth="1"/>
    <col min="6" max="6" width="49.28515625" style="65" hidden="1" customWidth="1"/>
    <col min="7" max="25" width="11.42578125" style="65" hidden="1" customWidth="1"/>
    <col min="26" max="16384" width="11.42578125" style="64" hidden="1"/>
  </cols>
  <sheetData>
    <row r="1" spans="1:7" x14ac:dyDescent="0.25"/>
    <row r="2" spans="1:7" ht="24" thickBot="1" x14ac:dyDescent="0.3">
      <c r="A2" s="160" t="s">
        <v>297</v>
      </c>
      <c r="B2" s="160"/>
      <c r="C2" s="160"/>
      <c r="D2" s="160"/>
      <c r="E2" s="66"/>
      <c r="F2" s="66"/>
    </row>
    <row r="3" spans="1:7" ht="15.75" thickBot="1" x14ac:dyDescent="0.3">
      <c r="A3" s="161" t="s">
        <v>298</v>
      </c>
      <c r="B3" s="162"/>
      <c r="C3" s="162"/>
      <c r="D3" s="163"/>
    </row>
    <row r="4" spans="1:7" ht="15.75" thickBot="1" x14ac:dyDescent="0.3">
      <c r="A4" s="164">
        <f ca="1">TODAY()</f>
        <v>44286</v>
      </c>
      <c r="B4" s="165"/>
      <c r="C4" s="165"/>
      <c r="D4" s="166"/>
    </row>
    <row r="5" spans="1:7" ht="15.75" thickBot="1" x14ac:dyDescent="0.3">
      <c r="A5" s="73" t="s">
        <v>52</v>
      </c>
      <c r="B5" s="67"/>
      <c r="C5" s="67"/>
      <c r="D5" s="67"/>
    </row>
    <row r="6" spans="1:7" ht="15.75" thickBot="1" x14ac:dyDescent="0.3">
      <c r="A6" s="151" t="s">
        <v>2</v>
      </c>
      <c r="B6" s="152"/>
      <c r="C6" s="152"/>
      <c r="D6" s="153"/>
    </row>
    <row r="7" spans="1:7" x14ac:dyDescent="0.25">
      <c r="A7" s="68" t="s">
        <v>373</v>
      </c>
      <c r="B7" s="167"/>
      <c r="C7" s="167"/>
      <c r="D7" s="69"/>
    </row>
    <row r="8" spans="1:7" x14ac:dyDescent="0.25">
      <c r="A8" s="70" t="s">
        <v>372</v>
      </c>
      <c r="B8" s="150"/>
      <c r="C8" s="150"/>
      <c r="D8" s="69"/>
    </row>
    <row r="9" spans="1:7" x14ac:dyDescent="0.25">
      <c r="A9" s="70" t="s">
        <v>371</v>
      </c>
      <c r="B9" s="150" t="s">
        <v>75</v>
      </c>
      <c r="C9" s="150"/>
      <c r="D9" s="69"/>
    </row>
    <row r="10" spans="1:7" x14ac:dyDescent="0.25">
      <c r="A10" s="70" t="s">
        <v>154</v>
      </c>
      <c r="B10" s="157"/>
      <c r="C10" s="157"/>
      <c r="D10" s="69"/>
    </row>
    <row r="11" spans="1:7" x14ac:dyDescent="0.25">
      <c r="A11" s="70" t="s">
        <v>155</v>
      </c>
      <c r="B11" s="158">
        <v>0.3</v>
      </c>
      <c r="C11" s="158"/>
      <c r="D11" s="69"/>
    </row>
    <row r="12" spans="1:7" x14ac:dyDescent="0.25">
      <c r="A12" s="70" t="s">
        <v>370</v>
      </c>
      <c r="B12" s="157"/>
      <c r="C12" s="157"/>
      <c r="D12" s="69"/>
    </row>
    <row r="13" spans="1:7" x14ac:dyDescent="0.25">
      <c r="A13" s="70" t="s">
        <v>254</v>
      </c>
      <c r="B13" s="71"/>
      <c r="C13" s="78">
        <v>0</v>
      </c>
      <c r="D13" s="72" t="str">
        <f>IF(C13&lt;'Variables '!$B$29,"Suma Asegurada Inferior al límite",IF(C13&gt;'Variables '!$B$30,"Suma Asegurada Superior al límite",""))</f>
        <v>Suma Asegurada Inferior al límite</v>
      </c>
      <c r="G13" s="128"/>
    </row>
    <row r="14" spans="1:7" x14ac:dyDescent="0.25">
      <c r="A14" s="70" t="s">
        <v>267</v>
      </c>
      <c r="B14" s="71"/>
      <c r="C14" s="80" t="s">
        <v>253</v>
      </c>
      <c r="D14" s="72"/>
    </row>
    <row r="15" spans="1:7" x14ac:dyDescent="0.25">
      <c r="A15" s="70" t="s">
        <v>250</v>
      </c>
      <c r="B15" s="71"/>
      <c r="C15" s="78">
        <v>0</v>
      </c>
      <c r="D15" s="72" t="str">
        <f>IF(C15&lt;'Variables '!$C$29,"Suma Asegurada Inferior al límite",IF(C15&gt;'Variables '!$C$30,"Suma Asegurada Superior al límite",""))</f>
        <v>Suma Asegurada Inferior al límite</v>
      </c>
    </row>
    <row r="16" spans="1:7" ht="15.75" thickBot="1" x14ac:dyDescent="0.3">
      <c r="A16" s="121"/>
      <c r="B16" s="122"/>
      <c r="C16" s="123"/>
      <c r="D16" s="124"/>
    </row>
    <row r="17" spans="1:4" ht="13.9" customHeight="1" thickBot="1" x14ac:dyDescent="0.3">
      <c r="A17" s="151" t="s">
        <v>338</v>
      </c>
      <c r="B17" s="152"/>
      <c r="C17" s="152"/>
      <c r="D17" s="153"/>
    </row>
    <row r="18" spans="1:4" ht="13.9" customHeight="1" thickBot="1" x14ac:dyDescent="0.3">
      <c r="A18" s="74" t="s">
        <v>40</v>
      </c>
      <c r="B18" s="75" t="s">
        <v>41</v>
      </c>
      <c r="C18" s="76" t="s">
        <v>369</v>
      </c>
      <c r="D18" s="77" t="s">
        <v>43</v>
      </c>
    </row>
    <row r="19" spans="1:4" x14ac:dyDescent="0.25">
      <c r="A19" s="137" t="s">
        <v>282</v>
      </c>
      <c r="B19" s="90">
        <f t="shared" ref="B19:B31" si="0">IF($D$13&lt;&gt;"",0,$C$13*1)</f>
        <v>0</v>
      </c>
      <c r="C19" s="91">
        <v>0</v>
      </c>
      <c r="D19" s="92" t="s">
        <v>292</v>
      </c>
    </row>
    <row r="20" spans="1:4" x14ac:dyDescent="0.25">
      <c r="A20" s="137" t="s">
        <v>283</v>
      </c>
      <c r="B20" s="93">
        <f t="shared" si="0"/>
        <v>0</v>
      </c>
      <c r="C20" s="91"/>
      <c r="D20" s="94" t="s">
        <v>292</v>
      </c>
    </row>
    <row r="21" spans="1:4" x14ac:dyDescent="0.25">
      <c r="A21" s="137" t="s">
        <v>287</v>
      </c>
      <c r="B21" s="93">
        <f t="shared" si="0"/>
        <v>0</v>
      </c>
      <c r="C21" s="91"/>
      <c r="D21" s="92" t="s">
        <v>284</v>
      </c>
    </row>
    <row r="22" spans="1:4" ht="15.75" customHeight="1" x14ac:dyDescent="0.25">
      <c r="A22" s="138" t="s">
        <v>255</v>
      </c>
      <c r="B22" s="93">
        <f t="shared" si="0"/>
        <v>0</v>
      </c>
      <c r="C22" s="96">
        <v>0</v>
      </c>
      <c r="D22" s="94" t="s">
        <v>285</v>
      </c>
    </row>
    <row r="23" spans="1:4" ht="22.5" x14ac:dyDescent="0.25">
      <c r="A23" s="138" t="s">
        <v>286</v>
      </c>
      <c r="B23" s="93">
        <f t="shared" si="0"/>
        <v>0</v>
      </c>
      <c r="C23" s="96">
        <v>0</v>
      </c>
      <c r="D23" s="94" t="s">
        <v>285</v>
      </c>
    </row>
    <row r="24" spans="1:4" x14ac:dyDescent="0.25">
      <c r="A24" s="138" t="s">
        <v>288</v>
      </c>
      <c r="B24" s="93">
        <f t="shared" si="0"/>
        <v>0</v>
      </c>
      <c r="C24" s="96"/>
      <c r="D24" s="94" t="s">
        <v>285</v>
      </c>
    </row>
    <row r="25" spans="1:4" x14ac:dyDescent="0.25">
      <c r="A25" s="138" t="s">
        <v>289</v>
      </c>
      <c r="B25" s="93">
        <f t="shared" si="0"/>
        <v>0</v>
      </c>
      <c r="C25" s="96"/>
      <c r="D25" s="94" t="s">
        <v>285</v>
      </c>
    </row>
    <row r="26" spans="1:4" ht="22.5" x14ac:dyDescent="0.25">
      <c r="A26" s="138" t="s">
        <v>256</v>
      </c>
      <c r="B26" s="93">
        <f t="shared" si="0"/>
        <v>0</v>
      </c>
      <c r="C26" s="96">
        <v>0</v>
      </c>
      <c r="D26" s="94" t="s">
        <v>299</v>
      </c>
    </row>
    <row r="27" spans="1:4" ht="22.5" x14ac:dyDescent="0.25">
      <c r="A27" s="138" t="s">
        <v>257</v>
      </c>
      <c r="B27" s="93">
        <f t="shared" si="0"/>
        <v>0</v>
      </c>
      <c r="C27" s="96"/>
      <c r="D27" s="94" t="s">
        <v>300</v>
      </c>
    </row>
    <row r="28" spans="1:4" x14ac:dyDescent="0.25">
      <c r="A28" s="138" t="s">
        <v>290</v>
      </c>
      <c r="B28" s="93">
        <f t="shared" si="0"/>
        <v>0</v>
      </c>
      <c r="C28" s="96"/>
      <c r="D28" s="94" t="s">
        <v>292</v>
      </c>
    </row>
    <row r="29" spans="1:4" ht="22.5" x14ac:dyDescent="0.25">
      <c r="A29" s="138" t="s">
        <v>291</v>
      </c>
      <c r="B29" s="93">
        <f t="shared" si="0"/>
        <v>0</v>
      </c>
      <c r="C29" s="96"/>
      <c r="D29" s="94" t="s">
        <v>292</v>
      </c>
    </row>
    <row r="30" spans="1:4" ht="22.5" x14ac:dyDescent="0.25">
      <c r="A30" s="138" t="s">
        <v>258</v>
      </c>
      <c r="B30" s="93">
        <f t="shared" si="0"/>
        <v>0</v>
      </c>
      <c r="C30" s="96">
        <v>0</v>
      </c>
      <c r="D30" s="94" t="s">
        <v>301</v>
      </c>
    </row>
    <row r="31" spans="1:4" ht="22.5" x14ac:dyDescent="0.25">
      <c r="A31" s="138" t="s">
        <v>259</v>
      </c>
      <c r="B31" s="93">
        <f t="shared" si="0"/>
        <v>0</v>
      </c>
      <c r="C31" s="96">
        <v>0</v>
      </c>
      <c r="D31" s="94" t="s">
        <v>295</v>
      </c>
    </row>
    <row r="32" spans="1:4" x14ac:dyDescent="0.25">
      <c r="A32" s="139" t="s">
        <v>16</v>
      </c>
      <c r="B32" s="93">
        <f>IF($D$13&lt;&gt;"",0,C13*20%)</f>
        <v>0</v>
      </c>
      <c r="C32" s="96" t="s">
        <v>294</v>
      </c>
      <c r="D32" s="94" t="s">
        <v>295</v>
      </c>
    </row>
    <row r="33" spans="1:4" x14ac:dyDescent="0.25">
      <c r="A33" s="138" t="s">
        <v>54</v>
      </c>
      <c r="B33" s="98">
        <f>IF($D$13&lt;&gt;"",0,$C$13*0.25)</f>
        <v>0</v>
      </c>
      <c r="C33" s="96" t="s">
        <v>302</v>
      </c>
      <c r="D33" s="94" t="s">
        <v>295</v>
      </c>
    </row>
    <row r="34" spans="1:4" x14ac:dyDescent="0.25">
      <c r="A34" s="138" t="s">
        <v>17</v>
      </c>
      <c r="B34" s="98">
        <f>IF($D$13&lt;&gt;"",0,$C$13*0.25)</f>
        <v>0</v>
      </c>
      <c r="C34" s="96" t="s">
        <v>302</v>
      </c>
      <c r="D34" s="94" t="s">
        <v>295</v>
      </c>
    </row>
    <row r="35" spans="1:4" x14ac:dyDescent="0.25">
      <c r="A35" s="138" t="s">
        <v>265</v>
      </c>
      <c r="B35" s="98">
        <f>IF($D$13&lt;&gt;"",0,7500)</f>
        <v>0</v>
      </c>
      <c r="C35" s="96" t="s">
        <v>337</v>
      </c>
      <c r="D35" s="94" t="s">
        <v>303</v>
      </c>
    </row>
    <row r="36" spans="1:4" x14ac:dyDescent="0.25">
      <c r="A36" s="138" t="s">
        <v>18</v>
      </c>
      <c r="B36" s="98">
        <f>IF($D$13&lt;&gt;"",0,500)</f>
        <v>0</v>
      </c>
      <c r="C36" s="96" t="s">
        <v>120</v>
      </c>
      <c r="D36" s="94">
        <v>0</v>
      </c>
    </row>
    <row r="37" spans="1:4" x14ac:dyDescent="0.25">
      <c r="A37" s="138" t="s">
        <v>304</v>
      </c>
      <c r="B37" s="98">
        <v>0</v>
      </c>
      <c r="C37" s="96" t="s">
        <v>334</v>
      </c>
      <c r="D37" s="94"/>
    </row>
    <row r="38" spans="1:4" x14ac:dyDescent="0.25">
      <c r="A38" s="138" t="s">
        <v>56</v>
      </c>
      <c r="B38" s="98">
        <f>IF($D$13&lt;&gt;"",0,$C$13*0.1)</f>
        <v>0</v>
      </c>
      <c r="C38" s="96" t="s">
        <v>305</v>
      </c>
      <c r="D38" s="94"/>
    </row>
    <row r="39" spans="1:4" x14ac:dyDescent="0.25">
      <c r="A39" s="138" t="s">
        <v>57</v>
      </c>
      <c r="B39" s="98">
        <v>0</v>
      </c>
      <c r="C39" s="96" t="s">
        <v>307</v>
      </c>
      <c r="D39" s="94">
        <v>0</v>
      </c>
    </row>
    <row r="40" spans="1:4" x14ac:dyDescent="0.25">
      <c r="A40" s="138" t="s">
        <v>58</v>
      </c>
      <c r="B40" s="98">
        <f>IF($D$13&lt;&gt;"",0,$C$13*0.25)</f>
        <v>0</v>
      </c>
      <c r="C40" s="96" t="s">
        <v>306</v>
      </c>
      <c r="D40" s="94">
        <v>0</v>
      </c>
    </row>
    <row r="41" spans="1:4" x14ac:dyDescent="0.25">
      <c r="A41" s="140" t="s">
        <v>61</v>
      </c>
      <c r="B41" s="99">
        <f>IF($D$13&lt;&gt;"",0,250)</f>
        <v>0</v>
      </c>
      <c r="C41" s="96" t="s">
        <v>308</v>
      </c>
      <c r="D41" s="100">
        <v>0</v>
      </c>
    </row>
    <row r="42" spans="1:4" x14ac:dyDescent="0.25">
      <c r="A42" s="138" t="s">
        <v>23</v>
      </c>
      <c r="B42" s="98">
        <f>IF($D$13&lt;&gt;"",0,1500)</f>
        <v>0</v>
      </c>
      <c r="C42" s="101" t="s">
        <v>308</v>
      </c>
      <c r="D42" s="94" t="s">
        <v>309</v>
      </c>
    </row>
    <row r="43" spans="1:4" x14ac:dyDescent="0.25">
      <c r="A43" s="138" t="s">
        <v>310</v>
      </c>
      <c r="B43" s="98">
        <v>0</v>
      </c>
      <c r="C43" s="96" t="s">
        <v>334</v>
      </c>
      <c r="D43" s="94"/>
    </row>
    <row r="44" spans="1:4" x14ac:dyDescent="0.25">
      <c r="A44" s="138" t="s">
        <v>266</v>
      </c>
      <c r="B44" s="98">
        <f>IF($D$13&lt;&gt;"",0,IF(C13*0.1&gt;3000,3000,$C$13*0.1))</f>
        <v>0</v>
      </c>
      <c r="C44" s="96" t="s">
        <v>311</v>
      </c>
      <c r="D44" s="94" t="s">
        <v>285</v>
      </c>
    </row>
    <row r="45" spans="1:4" ht="22.5" x14ac:dyDescent="0.25">
      <c r="A45" s="138" t="s">
        <v>25</v>
      </c>
      <c r="B45" s="98">
        <f>IF($D$13&lt;&gt;"",0,1000)</f>
        <v>0</v>
      </c>
      <c r="C45" s="96" t="s">
        <v>312</v>
      </c>
      <c r="D45" s="94">
        <v>0</v>
      </c>
    </row>
    <row r="46" spans="1:4" ht="22.5" x14ac:dyDescent="0.25">
      <c r="A46" s="138" t="s">
        <v>313</v>
      </c>
      <c r="B46" s="98">
        <f>IF($D$13&lt;&gt;"",0,$C$13*0.3)</f>
        <v>0</v>
      </c>
      <c r="C46" s="96" t="s">
        <v>384</v>
      </c>
      <c r="D46" s="94" t="s">
        <v>285</v>
      </c>
    </row>
    <row r="47" spans="1:4" ht="22.5" x14ac:dyDescent="0.25">
      <c r="A47" s="138" t="s">
        <v>314</v>
      </c>
      <c r="B47" s="98">
        <f>IF($D$13&lt;&gt;"",0,$C$13*0.3)</f>
        <v>0</v>
      </c>
      <c r="C47" s="96" t="s">
        <v>315</v>
      </c>
      <c r="D47" s="94" t="s">
        <v>285</v>
      </c>
    </row>
    <row r="48" spans="1:4" ht="22.5" x14ac:dyDescent="0.25">
      <c r="A48" s="138" t="s">
        <v>316</v>
      </c>
      <c r="B48" s="98">
        <f>IF($D$13&lt;&gt;"",0,IF(C13*0.15&gt;10000,10000,$C$13*0.15))</f>
        <v>0</v>
      </c>
      <c r="C48" s="96" t="s">
        <v>317</v>
      </c>
      <c r="D48" s="94" t="s">
        <v>285</v>
      </c>
    </row>
    <row r="49" spans="1:5" ht="22.5" x14ac:dyDescent="0.25">
      <c r="A49" s="138" t="s">
        <v>318</v>
      </c>
      <c r="B49" s="98">
        <f>IF($D$13&lt;&gt;"",0,1000)</f>
        <v>0</v>
      </c>
      <c r="C49" s="96" t="s">
        <v>319</v>
      </c>
      <c r="D49" s="94" t="s">
        <v>285</v>
      </c>
    </row>
    <row r="50" spans="1:5" ht="107.25" customHeight="1" x14ac:dyDescent="0.25">
      <c r="A50" s="138" t="s">
        <v>320</v>
      </c>
      <c r="B50" s="98">
        <f>IF($D$13&lt;&gt;"",0,$C$13*0.15)</f>
        <v>0</v>
      </c>
      <c r="C50" s="102" t="s">
        <v>374</v>
      </c>
      <c r="D50" s="94">
        <v>0</v>
      </c>
    </row>
    <row r="51" spans="1:5" ht="22.5" x14ac:dyDescent="0.25">
      <c r="A51" s="138" t="s">
        <v>321</v>
      </c>
      <c r="B51" s="98">
        <f>IF($D$13&lt;&gt;"",0,IF(C12*0.05&gt;5000,5000,$C$13*0.05))</f>
        <v>0</v>
      </c>
      <c r="C51" s="102" t="s">
        <v>322</v>
      </c>
      <c r="D51" s="94" t="s">
        <v>303</v>
      </c>
    </row>
    <row r="52" spans="1:5" x14ac:dyDescent="0.25">
      <c r="A52" s="138" t="s">
        <v>22</v>
      </c>
      <c r="B52" s="98">
        <f>IF($D$13&lt;&gt;"",0,IF(C13*0.1&gt;5000,5000,$C$13*0.1))</f>
        <v>0</v>
      </c>
      <c r="C52" s="96" t="s">
        <v>323</v>
      </c>
      <c r="D52" s="94">
        <v>0</v>
      </c>
    </row>
    <row r="53" spans="1:5" ht="22.5" x14ac:dyDescent="0.25">
      <c r="A53" s="138" t="s">
        <v>30</v>
      </c>
      <c r="B53" s="98">
        <f>IF($D$13&lt;&gt;"",0,1000)</f>
        <v>0</v>
      </c>
      <c r="C53" s="96" t="s">
        <v>324</v>
      </c>
      <c r="D53" s="94" t="s">
        <v>285</v>
      </c>
    </row>
    <row r="54" spans="1:5" x14ac:dyDescent="0.25">
      <c r="A54" s="138" t="s">
        <v>31</v>
      </c>
      <c r="B54" s="98">
        <f>IF($D$13&lt;&gt;"",0,150)</f>
        <v>0</v>
      </c>
      <c r="C54" s="96" t="s">
        <v>325</v>
      </c>
      <c r="D54" s="94">
        <v>0</v>
      </c>
    </row>
    <row r="55" spans="1:5" x14ac:dyDescent="0.25">
      <c r="A55" s="138" t="s">
        <v>32</v>
      </c>
      <c r="B55" s="98">
        <f>IF($D$13&lt;&gt;"",0,1000)</f>
        <v>0</v>
      </c>
      <c r="C55" s="96" t="s">
        <v>326</v>
      </c>
      <c r="D55" s="94">
        <v>0</v>
      </c>
    </row>
    <row r="56" spans="1:5" ht="22.5" x14ac:dyDescent="0.25">
      <c r="A56" s="138" t="s">
        <v>33</v>
      </c>
      <c r="B56" s="98">
        <f>IF($D$13&lt;&gt;"",0,250)</f>
        <v>0</v>
      </c>
      <c r="C56" s="96" t="s">
        <v>385</v>
      </c>
      <c r="D56" s="94">
        <v>0</v>
      </c>
    </row>
    <row r="57" spans="1:5" x14ac:dyDescent="0.25">
      <c r="A57" s="138" t="s">
        <v>34</v>
      </c>
      <c r="B57" s="98">
        <f>IF($D$13&lt;&gt;"",0,750)</f>
        <v>0</v>
      </c>
      <c r="C57" s="96" t="s">
        <v>328</v>
      </c>
      <c r="D57" s="94">
        <v>0</v>
      </c>
    </row>
    <row r="58" spans="1:5" x14ac:dyDescent="0.25">
      <c r="A58" s="138" t="s">
        <v>35</v>
      </c>
      <c r="B58" s="98">
        <f>IF($D$13&lt;&gt;"",0,250)</f>
        <v>0</v>
      </c>
      <c r="C58" s="96" t="s">
        <v>329</v>
      </c>
      <c r="D58" s="94">
        <v>0</v>
      </c>
    </row>
    <row r="59" spans="1:5" ht="111" customHeight="1" x14ac:dyDescent="0.25">
      <c r="A59" s="138" t="s">
        <v>333</v>
      </c>
      <c r="B59" s="98">
        <f>IF($D$13&lt;&gt;"",0,100000)</f>
        <v>0</v>
      </c>
      <c r="C59" s="102" t="s">
        <v>375</v>
      </c>
      <c r="D59" s="94" t="s">
        <v>332</v>
      </c>
    </row>
    <row r="60" spans="1:5" x14ac:dyDescent="0.25">
      <c r="A60" s="97" t="s">
        <v>21</v>
      </c>
      <c r="B60" s="98">
        <f>IF($D$13&lt;&gt;"",0,250)</f>
        <v>0</v>
      </c>
      <c r="C60" s="96" t="s">
        <v>330</v>
      </c>
      <c r="D60" s="94">
        <v>0</v>
      </c>
    </row>
    <row r="61" spans="1:5" x14ac:dyDescent="0.25">
      <c r="A61" s="97" t="s">
        <v>24</v>
      </c>
      <c r="B61" s="98">
        <f>IF($D$13&lt;&gt;"",0,500)</f>
        <v>0</v>
      </c>
      <c r="C61" s="96" t="s">
        <v>331</v>
      </c>
      <c r="D61" s="94" t="s">
        <v>285</v>
      </c>
    </row>
    <row r="62" spans="1:5" ht="26.25" customHeight="1" x14ac:dyDescent="0.25">
      <c r="A62" s="97" t="s">
        <v>37</v>
      </c>
      <c r="B62" s="98">
        <f>IF($D$13&lt;&gt;"",0,10000)</f>
        <v>0</v>
      </c>
      <c r="C62" s="96" t="s">
        <v>376</v>
      </c>
      <c r="D62" s="94">
        <v>0</v>
      </c>
    </row>
    <row r="63" spans="1:5" ht="15.75" thickBot="1" x14ac:dyDescent="0.3">
      <c r="A63" s="97" t="s">
        <v>38</v>
      </c>
      <c r="B63" s="98">
        <v>0</v>
      </c>
      <c r="C63" s="96" t="s">
        <v>334</v>
      </c>
      <c r="D63" s="94">
        <v>0</v>
      </c>
      <c r="E63" s="64"/>
    </row>
    <row r="64" spans="1:5" ht="15.75" thickBot="1" x14ac:dyDescent="0.3">
      <c r="A64" s="145" t="s">
        <v>339</v>
      </c>
      <c r="B64" s="146"/>
      <c r="C64" s="146"/>
      <c r="D64" s="147"/>
    </row>
    <row r="65" spans="1:4" ht="15.75" thickBot="1" x14ac:dyDescent="0.3">
      <c r="A65" s="103" t="s">
        <v>40</v>
      </c>
      <c r="B65" s="104" t="s">
        <v>41</v>
      </c>
      <c r="C65" s="104" t="s">
        <v>369</v>
      </c>
      <c r="D65" s="105" t="s">
        <v>43</v>
      </c>
    </row>
    <row r="66" spans="1:4" x14ac:dyDescent="0.25">
      <c r="A66" s="95" t="s">
        <v>340</v>
      </c>
      <c r="B66" s="106">
        <f t="shared" ref="B66:B78" si="1">IF($D$15&lt;&gt;"",0,$C$15*1)</f>
        <v>0</v>
      </c>
      <c r="C66" s="106">
        <v>0</v>
      </c>
      <c r="D66" s="107"/>
    </row>
    <row r="67" spans="1:4" x14ac:dyDescent="0.25">
      <c r="A67" s="95" t="s">
        <v>341</v>
      </c>
      <c r="B67" s="106">
        <f t="shared" si="1"/>
        <v>0</v>
      </c>
      <c r="C67" s="106"/>
      <c r="D67" s="107"/>
    </row>
    <row r="68" spans="1:4" x14ac:dyDescent="0.25">
      <c r="A68" s="95" t="s">
        <v>342</v>
      </c>
      <c r="B68" s="106">
        <f t="shared" si="1"/>
        <v>0</v>
      </c>
      <c r="C68" s="106"/>
      <c r="D68" s="107" t="s">
        <v>284</v>
      </c>
    </row>
    <row r="69" spans="1:4" x14ac:dyDescent="0.25">
      <c r="A69" s="95" t="s">
        <v>260</v>
      </c>
      <c r="B69" s="106">
        <f t="shared" si="1"/>
        <v>0</v>
      </c>
      <c r="C69" s="106">
        <v>0</v>
      </c>
      <c r="D69" s="107" t="s">
        <v>285</v>
      </c>
    </row>
    <row r="70" spans="1:4" ht="22.5" x14ac:dyDescent="0.25">
      <c r="A70" s="95" t="s">
        <v>343</v>
      </c>
      <c r="B70" s="106">
        <f t="shared" si="1"/>
        <v>0</v>
      </c>
      <c r="C70" s="106">
        <v>0</v>
      </c>
      <c r="D70" s="107" t="s">
        <v>285</v>
      </c>
    </row>
    <row r="71" spans="1:4" x14ac:dyDescent="0.25">
      <c r="A71" s="95" t="s">
        <v>344</v>
      </c>
      <c r="B71" s="106">
        <f t="shared" si="1"/>
        <v>0</v>
      </c>
      <c r="C71" s="106"/>
      <c r="D71" s="107" t="s">
        <v>285</v>
      </c>
    </row>
    <row r="72" spans="1:4" x14ac:dyDescent="0.25">
      <c r="A72" s="95" t="s">
        <v>345</v>
      </c>
      <c r="B72" s="106">
        <f t="shared" si="1"/>
        <v>0</v>
      </c>
      <c r="C72" s="106"/>
      <c r="D72" s="107" t="s">
        <v>285</v>
      </c>
    </row>
    <row r="73" spans="1:4" ht="22.5" x14ac:dyDescent="0.25">
      <c r="A73" s="95" t="s">
        <v>261</v>
      </c>
      <c r="B73" s="106">
        <f t="shared" si="1"/>
        <v>0</v>
      </c>
      <c r="C73" s="106">
        <v>0</v>
      </c>
      <c r="D73" s="107" t="s">
        <v>293</v>
      </c>
    </row>
    <row r="74" spans="1:4" ht="22.5" x14ac:dyDescent="0.25">
      <c r="A74" s="95" t="s">
        <v>262</v>
      </c>
      <c r="B74" s="106">
        <f t="shared" si="1"/>
        <v>0</v>
      </c>
      <c r="C74" s="106">
        <v>0</v>
      </c>
      <c r="D74" s="107" t="s">
        <v>293</v>
      </c>
    </row>
    <row r="75" spans="1:4" x14ac:dyDescent="0.25">
      <c r="A75" s="95" t="s">
        <v>347</v>
      </c>
      <c r="B75" s="106">
        <f t="shared" si="1"/>
        <v>0</v>
      </c>
      <c r="C75" s="106"/>
      <c r="D75" s="107"/>
    </row>
    <row r="76" spans="1:4" ht="22.5" x14ac:dyDescent="0.25">
      <c r="A76" s="95" t="s">
        <v>348</v>
      </c>
      <c r="B76" s="106">
        <f t="shared" si="1"/>
        <v>0</v>
      </c>
      <c r="C76" s="106"/>
      <c r="D76" s="107"/>
    </row>
    <row r="77" spans="1:4" ht="22.5" x14ac:dyDescent="0.25">
      <c r="A77" s="95" t="s">
        <v>263</v>
      </c>
      <c r="B77" s="106">
        <f t="shared" si="1"/>
        <v>0</v>
      </c>
      <c r="C77" s="106">
        <v>0</v>
      </c>
      <c r="D77" s="107" t="s">
        <v>346</v>
      </c>
    </row>
    <row r="78" spans="1:4" ht="22.5" x14ac:dyDescent="0.25">
      <c r="A78" s="95" t="s">
        <v>264</v>
      </c>
      <c r="B78" s="106">
        <f t="shared" si="1"/>
        <v>0</v>
      </c>
      <c r="C78" s="106">
        <v>0</v>
      </c>
      <c r="D78" s="107" t="s">
        <v>295</v>
      </c>
    </row>
    <row r="79" spans="1:4" x14ac:dyDescent="0.25">
      <c r="A79" s="95" t="s">
        <v>349</v>
      </c>
      <c r="B79" s="106">
        <f>IF($D$15&lt;&gt;"",0,$C$15*20%)</f>
        <v>0</v>
      </c>
      <c r="C79" s="106" t="s">
        <v>294</v>
      </c>
      <c r="D79" s="108" t="s">
        <v>295</v>
      </c>
    </row>
    <row r="80" spans="1:4" x14ac:dyDescent="0.25">
      <c r="A80" s="95" t="s">
        <v>350</v>
      </c>
      <c r="B80" s="106">
        <f>IF($D$15&lt;&gt;"",0,$C$15*25%)</f>
        <v>0</v>
      </c>
      <c r="C80" s="106" t="s">
        <v>302</v>
      </c>
      <c r="D80" s="108" t="s">
        <v>295</v>
      </c>
    </row>
    <row r="81" spans="1:4" x14ac:dyDescent="0.25">
      <c r="A81" s="95" t="s">
        <v>17</v>
      </c>
      <c r="B81" s="106">
        <f>IF($D$15&lt;&gt;"",0,$C$15*25%)</f>
        <v>0</v>
      </c>
      <c r="C81" s="106" t="s">
        <v>302</v>
      </c>
      <c r="D81" s="108" t="s">
        <v>295</v>
      </c>
    </row>
    <row r="82" spans="1:4" x14ac:dyDescent="0.25">
      <c r="A82" s="95" t="s">
        <v>304</v>
      </c>
      <c r="B82" s="106">
        <v>0</v>
      </c>
      <c r="C82" s="106" t="s">
        <v>334</v>
      </c>
      <c r="D82" s="108"/>
    </row>
    <row r="83" spans="1:4" x14ac:dyDescent="0.25">
      <c r="A83" s="95" t="s">
        <v>61</v>
      </c>
      <c r="B83" s="106">
        <f>IF($D$15&lt;&gt;"",0,250)</f>
        <v>0</v>
      </c>
      <c r="C83" s="106" t="s">
        <v>351</v>
      </c>
      <c r="D83" s="108"/>
    </row>
    <row r="84" spans="1:4" x14ac:dyDescent="0.25">
      <c r="A84" s="95" t="s">
        <v>23</v>
      </c>
      <c r="B84" s="106">
        <f>IF($D$15&lt;&gt;"",0,1500)</f>
        <v>0</v>
      </c>
      <c r="C84" s="106" t="s">
        <v>352</v>
      </c>
      <c r="D84" s="108" t="s">
        <v>353</v>
      </c>
    </row>
    <row r="85" spans="1:4" x14ac:dyDescent="0.25">
      <c r="A85" s="95" t="s">
        <v>310</v>
      </c>
      <c r="B85" s="106">
        <v>0</v>
      </c>
      <c r="C85" s="106" t="s">
        <v>334</v>
      </c>
      <c r="D85" s="108"/>
    </row>
    <row r="86" spans="1:4" x14ac:dyDescent="0.25">
      <c r="A86" s="95" t="s">
        <v>354</v>
      </c>
      <c r="B86" s="106">
        <v>0</v>
      </c>
      <c r="C86" s="106" t="s">
        <v>334</v>
      </c>
      <c r="D86" s="108"/>
    </row>
    <row r="87" spans="1:4" ht="24" customHeight="1" x14ac:dyDescent="0.25">
      <c r="A87" s="95" t="s">
        <v>25</v>
      </c>
      <c r="B87" s="106">
        <f>IF($D$13&lt;&gt;"",0,1000)</f>
        <v>0</v>
      </c>
      <c r="C87" s="106" t="s">
        <v>312</v>
      </c>
      <c r="D87" s="108"/>
    </row>
    <row r="88" spans="1:4" ht="22.5" x14ac:dyDescent="0.25">
      <c r="A88" s="138" t="s">
        <v>321</v>
      </c>
      <c r="B88" s="106">
        <f>IF($D$15&lt;&gt;"",0,IF($C$15*0.05&gt;5000,5000,$C$15*0.05))</f>
        <v>0</v>
      </c>
      <c r="C88" s="106" t="s">
        <v>322</v>
      </c>
      <c r="D88" s="108" t="s">
        <v>355</v>
      </c>
    </row>
    <row r="89" spans="1:4" x14ac:dyDescent="0.25">
      <c r="A89" s="138" t="s">
        <v>22</v>
      </c>
      <c r="B89" s="106">
        <f>IF($D$15&lt;&gt;"",0,IF($C$15*0.1&gt;5000,5000,$C$15*0.1))</f>
        <v>0</v>
      </c>
      <c r="C89" s="106" t="s">
        <v>323</v>
      </c>
      <c r="D89" s="108"/>
    </row>
    <row r="90" spans="1:4" ht="22.5" x14ac:dyDescent="0.25">
      <c r="A90" s="138" t="s">
        <v>30</v>
      </c>
      <c r="B90" s="106">
        <f>IF($D$13&lt;&gt;"",0,1000)</f>
        <v>0</v>
      </c>
      <c r="C90" s="106" t="s">
        <v>324</v>
      </c>
      <c r="D90" s="108" t="s">
        <v>285</v>
      </c>
    </row>
    <row r="91" spans="1:4" x14ac:dyDescent="0.25">
      <c r="A91" s="138" t="s">
        <v>31</v>
      </c>
      <c r="B91" s="106">
        <f>IF($D$15&lt;&gt;"",0,150)</f>
        <v>0</v>
      </c>
      <c r="C91" s="106" t="s">
        <v>325</v>
      </c>
      <c r="D91" s="108"/>
    </row>
    <row r="92" spans="1:4" x14ac:dyDescent="0.25">
      <c r="A92" s="138" t="s">
        <v>32</v>
      </c>
      <c r="B92" s="106">
        <f>IF($D$13&lt;&gt;"",0,1000)</f>
        <v>0</v>
      </c>
      <c r="C92" s="106" t="s">
        <v>326</v>
      </c>
      <c r="D92" s="108"/>
    </row>
    <row r="93" spans="1:4" x14ac:dyDescent="0.25">
      <c r="A93" s="138" t="s">
        <v>33</v>
      </c>
      <c r="B93" s="106">
        <f>IF($D$15&lt;&gt;"",0,250)</f>
        <v>0</v>
      </c>
      <c r="C93" s="106" t="s">
        <v>327</v>
      </c>
      <c r="D93" s="108"/>
    </row>
    <row r="94" spans="1:4" x14ac:dyDescent="0.25">
      <c r="A94" s="138" t="s">
        <v>34</v>
      </c>
      <c r="B94" s="106">
        <f>IF($D$15&lt;&gt;"",0,750)</f>
        <v>0</v>
      </c>
      <c r="C94" s="106" t="s">
        <v>328</v>
      </c>
      <c r="D94" s="108"/>
    </row>
    <row r="95" spans="1:4" x14ac:dyDescent="0.25">
      <c r="A95" s="138" t="s">
        <v>35</v>
      </c>
      <c r="B95" s="106">
        <f>IF($D$15&lt;&gt;"",0,250)</f>
        <v>0</v>
      </c>
      <c r="C95" s="106" t="s">
        <v>329</v>
      </c>
      <c r="D95" s="108"/>
    </row>
    <row r="96" spans="1:4" x14ac:dyDescent="0.25">
      <c r="A96" s="138" t="s">
        <v>24</v>
      </c>
      <c r="B96" s="106">
        <f>IF($D$15&lt;&gt;"",0,500)</f>
        <v>0</v>
      </c>
      <c r="C96" s="106" t="s">
        <v>331</v>
      </c>
      <c r="D96" s="108" t="s">
        <v>285</v>
      </c>
    </row>
    <row r="97" spans="1:25" ht="22.5" x14ac:dyDescent="0.25">
      <c r="A97" s="138" t="s">
        <v>357</v>
      </c>
      <c r="B97" s="106">
        <f>IF($D$15&lt;&gt;"",0,IF($C15*0.8&gt;2000,2000,$C$15*0.8))</f>
        <v>0</v>
      </c>
      <c r="C97" s="106" t="s">
        <v>358</v>
      </c>
      <c r="D97" s="108" t="s">
        <v>303</v>
      </c>
    </row>
    <row r="98" spans="1:25" ht="22.5" x14ac:dyDescent="0.25">
      <c r="A98" s="138" t="s">
        <v>359</v>
      </c>
      <c r="B98" s="106">
        <f>IF($D$15&lt;&gt;"",0,IF($C$15*0.05&gt;5000,5000,$C$15*0.05))</f>
        <v>0</v>
      </c>
      <c r="C98" s="106" t="s">
        <v>360</v>
      </c>
      <c r="D98" s="108" t="s">
        <v>303</v>
      </c>
    </row>
    <row r="99" spans="1:25" ht="22.5" x14ac:dyDescent="0.25">
      <c r="A99" s="138" t="s">
        <v>361</v>
      </c>
      <c r="B99" s="106">
        <f>IF($D$15&lt;&gt;"",0,1500)</f>
        <v>0</v>
      </c>
      <c r="C99" s="106" t="s">
        <v>362</v>
      </c>
      <c r="D99" s="108" t="s">
        <v>363</v>
      </c>
    </row>
    <row r="100" spans="1:25" x14ac:dyDescent="0.25">
      <c r="A100" s="138" t="s">
        <v>364</v>
      </c>
      <c r="B100" s="106">
        <f>IF($D$15&lt;&gt;"",0,IF($C$15*0.2&gt;10000,10000,$C$15*0.2))</f>
        <v>0</v>
      </c>
      <c r="C100" s="106" t="s">
        <v>365</v>
      </c>
      <c r="D100" s="108"/>
    </row>
    <row r="101" spans="1:25" ht="15.75" thickBot="1" x14ac:dyDescent="0.3">
      <c r="A101" s="138" t="s">
        <v>366</v>
      </c>
      <c r="B101" s="106">
        <f>IF($D$15&lt;&gt;"",0,5000)</f>
        <v>0</v>
      </c>
      <c r="C101" s="106" t="s">
        <v>367</v>
      </c>
      <c r="D101" s="108"/>
    </row>
    <row r="102" spans="1:25" ht="15.75" thickBot="1" x14ac:dyDescent="0.3">
      <c r="A102" s="154" t="s">
        <v>368</v>
      </c>
      <c r="B102" s="155"/>
      <c r="C102" s="155"/>
      <c r="D102" s="156"/>
    </row>
    <row r="103" spans="1:25" x14ac:dyDescent="0.25">
      <c r="A103" s="95" t="s">
        <v>379</v>
      </c>
      <c r="B103" s="106">
        <v>0</v>
      </c>
      <c r="C103" s="106" t="s">
        <v>334</v>
      </c>
      <c r="D103" s="108"/>
    </row>
    <row r="104" spans="1:25" x14ac:dyDescent="0.25">
      <c r="A104" s="95" t="s">
        <v>277</v>
      </c>
      <c r="B104" s="106">
        <v>270</v>
      </c>
      <c r="C104" s="106" t="s">
        <v>335</v>
      </c>
      <c r="D104" s="108" t="s">
        <v>336</v>
      </c>
    </row>
    <row r="105" spans="1:25" x14ac:dyDescent="0.25">
      <c r="A105" s="95" t="s">
        <v>278</v>
      </c>
      <c r="B105" s="106">
        <v>270</v>
      </c>
      <c r="C105" s="106" t="s">
        <v>335</v>
      </c>
      <c r="D105" s="108" t="s">
        <v>336</v>
      </c>
    </row>
    <row r="106" spans="1:25" x14ac:dyDescent="0.25">
      <c r="A106" s="95" t="s">
        <v>279</v>
      </c>
      <c r="B106" s="106">
        <v>270</v>
      </c>
      <c r="C106" s="106" t="s">
        <v>335</v>
      </c>
      <c r="D106" s="108" t="s">
        <v>336</v>
      </c>
    </row>
    <row r="107" spans="1:25" ht="15.75" thickBot="1" x14ac:dyDescent="0.3">
      <c r="A107" s="109" t="s">
        <v>280</v>
      </c>
      <c r="B107" s="110">
        <v>270</v>
      </c>
      <c r="C107" s="110" t="s">
        <v>335</v>
      </c>
      <c r="D107" s="111" t="s">
        <v>336</v>
      </c>
    </row>
    <row r="108" spans="1:25" x14ac:dyDescent="0.25">
      <c r="A108" s="112"/>
      <c r="B108" s="112"/>
      <c r="C108" s="142" t="s">
        <v>270</v>
      </c>
      <c r="D108" s="144">
        <f>IF(OR($C$13&lt;'Variables '!$B$29,$C$13&gt;'Variables '!$B$30),0,IF($C$14="SI","requiere autorización técnica",IF(($C$13*'Variables '!B34)&lt;'Variables '!$B$42,'Variables '!$B$42,$C$13*'Variables '!B34)))</f>
        <v>0</v>
      </c>
    </row>
    <row r="109" spans="1:25" ht="15.75" thickBot="1" x14ac:dyDescent="0.3">
      <c r="A109" s="115"/>
      <c r="B109" s="116"/>
      <c r="C109" s="117" t="s">
        <v>269</v>
      </c>
      <c r="D109" s="143">
        <f>IF(OR($C$15&lt;'Variables '!$C$29,$C$15&gt;'Variables '!$C$30),0,IF($C$14="SI","requiere autorizacion tecnica",IF(($C$15*'Variables '!B35)&lt;'Variables '!$B$41,'Variables '!$B$41,$C$15*'Variables '!B35)))</f>
        <v>0</v>
      </c>
    </row>
    <row r="110" spans="1:25" ht="15.75" thickBot="1" x14ac:dyDescent="0.3">
      <c r="A110" s="118" t="s">
        <v>72</v>
      </c>
      <c r="B110" s="119"/>
      <c r="C110" s="119"/>
      <c r="D110" s="120">
        <f>IF(OR($D$108=0,$D$109=0),0,IF(OR($D$109="Requiere autorización técnica",$D$108="Requiere autorización técnica"),"Requiere autorización técnica",($D$108+$D$109)*1.05))</f>
        <v>0</v>
      </c>
    </row>
    <row r="111" spans="1:25" s="84" customFormat="1" x14ac:dyDescent="0.25">
      <c r="A111" s="159" t="s">
        <v>73</v>
      </c>
      <c r="B111" s="159"/>
      <c r="C111" s="159"/>
      <c r="D111" s="141" t="str">
        <f>+IF(OR($C$13=0,$C$15=0),"Suma Asegurable de Contenido o Estructura en 0","")</f>
        <v>Suma Asegurable de Contenido o Estructura en 0</v>
      </c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  <c r="Y111" s="85"/>
    </row>
    <row r="112" spans="1:25" s="84" customFormat="1" x14ac:dyDescent="0.25">
      <c r="A112" s="86" t="s">
        <v>74</v>
      </c>
      <c r="B112" s="86"/>
      <c r="C112" s="88"/>
      <c r="D112" s="88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  <c r="Y112" s="85"/>
    </row>
    <row r="113" spans="1:25" s="84" customFormat="1" ht="15.75" thickBot="1" x14ac:dyDescent="0.3">
      <c r="A113" s="87"/>
      <c r="B113" s="86"/>
      <c r="C113" s="88"/>
      <c r="D113" s="88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  <c r="Y113" s="85"/>
    </row>
    <row r="114" spans="1:25" s="84" customFormat="1" x14ac:dyDescent="0.25">
      <c r="A114" s="89" t="s">
        <v>249</v>
      </c>
      <c r="B114" s="86"/>
      <c r="C114" s="88"/>
      <c r="D114" s="88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</row>
    <row r="115" spans="1:25" s="84" customFormat="1" ht="67.5" customHeight="1" x14ac:dyDescent="0.25">
      <c r="A115" s="148" t="s">
        <v>377</v>
      </c>
      <c r="B115" s="149"/>
      <c r="C115" s="149"/>
      <c r="D115" s="149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</row>
  </sheetData>
  <sheetProtection algorithmName="SHA-512" hashValue="OxdMnUBqxL9lWYpP8Cem0rA5X0bB+AuGEdwocvKwWmg8/+t08s+p6i+R7stMcaCpsdYUAw1CSpnFTr96cSYS7A==" saltValue="8DVxYLpia4368YaDEqGb1w==" spinCount="100000" sheet="1" objects="1" scenarios="1"/>
  <protectedRanges>
    <protectedRange sqref="C13:C16 B7:B12" name="Rango2"/>
  </protectedRanges>
  <mergeCells count="15">
    <mergeCell ref="A2:D2"/>
    <mergeCell ref="A3:D3"/>
    <mergeCell ref="A4:D4"/>
    <mergeCell ref="B7:C7"/>
    <mergeCell ref="A6:D6"/>
    <mergeCell ref="A64:D64"/>
    <mergeCell ref="A115:D115"/>
    <mergeCell ref="B8:C8"/>
    <mergeCell ref="A17:D17"/>
    <mergeCell ref="A102:D102"/>
    <mergeCell ref="B12:C12"/>
    <mergeCell ref="B9:C9"/>
    <mergeCell ref="B10:C10"/>
    <mergeCell ref="B11:C11"/>
    <mergeCell ref="A111:C111"/>
  </mergeCells>
  <dataValidations count="3">
    <dataValidation type="list" allowBlank="1" showInputMessage="1" showErrorMessage="1" sqref="B9" xr:uid="{00000000-0002-0000-0000-000000000000}">
      <formula1>"Casa,Apartamento"</formula1>
    </dataValidation>
    <dataValidation type="list" allowBlank="1" showInputMessage="1" showErrorMessage="1" sqref="B11" xr:uid="{00000000-0002-0000-0000-000001000000}">
      <formula1>"30%"</formula1>
    </dataValidation>
    <dataValidation type="list" allowBlank="1" showInputMessage="1" showErrorMessage="1" sqref="C14" xr:uid="{00000000-0002-0000-0000-000002000000}">
      <formula1>"SI,NO"</formula1>
    </dataValidation>
  </dataValidations>
  <printOptions horizontalCentered="1" verticalCentered="1"/>
  <pageMargins left="0.51181102362204722" right="0.59055118110236227" top="0.85" bottom="0.49" header="0.44" footer="0.48"/>
  <pageSetup paperSize="9" scale="62" fitToHeight="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6CB04-CE56-4D7C-B6B0-9C82F9CC2486}">
  <sheetPr codeName="Hoja2"/>
  <dimension ref="A1:XFC83"/>
  <sheetViews>
    <sheetView showGridLines="0" topLeftCell="A53" zoomScaleNormal="100" zoomScaleSheetLayoutView="112" workbookViewId="0">
      <selection activeCell="D69" sqref="D69"/>
    </sheetView>
  </sheetViews>
  <sheetFormatPr baseColWidth="10" defaultColWidth="0" defaultRowHeight="15" customHeight="1" zeroHeight="1" x14ac:dyDescent="0.25"/>
  <cols>
    <col min="1" max="1" width="43.5703125" style="64" customWidth="1"/>
    <col min="2" max="2" width="16" style="64" customWidth="1"/>
    <col min="3" max="3" width="49.28515625" style="64" customWidth="1"/>
    <col min="4" max="4" width="35.140625" style="64" customWidth="1"/>
    <col min="5" max="5" width="3" style="81" customWidth="1"/>
    <col min="6" max="6" width="49.28515625" style="65" hidden="1" customWidth="1"/>
    <col min="7" max="25" width="11.42578125" style="65" hidden="1" customWidth="1"/>
    <col min="26" max="16383" width="11.42578125" style="64" hidden="1"/>
    <col min="16384" max="16384" width="0.140625" style="64" hidden="1" customWidth="1"/>
  </cols>
  <sheetData>
    <row r="1" spans="1:8" x14ac:dyDescent="0.25"/>
    <row r="2" spans="1:8" ht="24" thickBot="1" x14ac:dyDescent="0.3">
      <c r="A2" s="160" t="s">
        <v>297</v>
      </c>
      <c r="B2" s="160"/>
      <c r="C2" s="160"/>
      <c r="D2" s="160"/>
      <c r="E2" s="82"/>
      <c r="F2" s="66"/>
    </row>
    <row r="3" spans="1:8" ht="15.75" thickBot="1" x14ac:dyDescent="0.3">
      <c r="A3" s="161" t="s">
        <v>298</v>
      </c>
      <c r="B3" s="162"/>
      <c r="C3" s="162"/>
      <c r="D3" s="163"/>
    </row>
    <row r="4" spans="1:8" ht="15.75" thickBot="1" x14ac:dyDescent="0.3">
      <c r="A4" s="164">
        <f ca="1">TODAY()</f>
        <v>44286</v>
      </c>
      <c r="B4" s="165"/>
      <c r="C4" s="165"/>
      <c r="D4" s="166"/>
    </row>
    <row r="5" spans="1:8" ht="15.75" thickBot="1" x14ac:dyDescent="0.3">
      <c r="A5" s="73" t="s">
        <v>52</v>
      </c>
      <c r="B5" s="67"/>
      <c r="C5" s="67"/>
      <c r="D5" s="67"/>
      <c r="G5" s="65" t="s">
        <v>78</v>
      </c>
      <c r="H5" s="65">
        <v>5000</v>
      </c>
    </row>
    <row r="6" spans="1:8" ht="15.75" thickBot="1" x14ac:dyDescent="0.3">
      <c r="A6" s="151" t="s">
        <v>2</v>
      </c>
      <c r="B6" s="152"/>
      <c r="C6" s="152"/>
      <c r="D6" s="153"/>
      <c r="F6" s="65" t="s">
        <v>47</v>
      </c>
      <c r="G6" s="65" t="s">
        <v>78</v>
      </c>
      <c r="H6" s="65">
        <v>30000</v>
      </c>
    </row>
    <row r="7" spans="1:8" x14ac:dyDescent="0.25">
      <c r="A7" s="68" t="s">
        <v>373</v>
      </c>
      <c r="B7" s="167" t="s">
        <v>281</v>
      </c>
      <c r="C7" s="167"/>
      <c r="D7" s="69"/>
      <c r="F7" s="65" t="s">
        <v>48</v>
      </c>
      <c r="H7" s="65">
        <v>5000</v>
      </c>
    </row>
    <row r="8" spans="1:8" x14ac:dyDescent="0.25">
      <c r="A8" s="70" t="s">
        <v>372</v>
      </c>
      <c r="B8" s="150" t="s">
        <v>281</v>
      </c>
      <c r="C8" s="150"/>
      <c r="D8" s="69"/>
      <c r="F8" s="65" t="s">
        <v>49</v>
      </c>
      <c r="H8" s="65">
        <v>30000</v>
      </c>
    </row>
    <row r="9" spans="1:8" x14ac:dyDescent="0.25">
      <c r="A9" s="70" t="s">
        <v>371</v>
      </c>
      <c r="B9" s="150" t="s">
        <v>75</v>
      </c>
      <c r="C9" s="150"/>
      <c r="D9" s="69"/>
    </row>
    <row r="10" spans="1:8" x14ac:dyDescent="0.25">
      <c r="A10" s="70" t="s">
        <v>154</v>
      </c>
      <c r="B10" s="157" t="s">
        <v>281</v>
      </c>
      <c r="C10" s="157"/>
      <c r="D10" s="69"/>
    </row>
    <row r="11" spans="1:8" x14ac:dyDescent="0.25">
      <c r="A11" s="70" t="s">
        <v>155</v>
      </c>
      <c r="B11" s="158">
        <v>0.3</v>
      </c>
      <c r="C11" s="158"/>
      <c r="D11" s="69"/>
    </row>
    <row r="12" spans="1:8" x14ac:dyDescent="0.25">
      <c r="A12" s="70" t="s">
        <v>370</v>
      </c>
      <c r="B12" s="157" t="s">
        <v>281</v>
      </c>
      <c r="C12" s="157"/>
      <c r="D12" s="69"/>
      <c r="F12" s="65" t="s">
        <v>273</v>
      </c>
      <c r="G12" s="65" t="s">
        <v>276</v>
      </c>
    </row>
    <row r="13" spans="1:8" x14ac:dyDescent="0.25">
      <c r="A13" s="70" t="s">
        <v>254</v>
      </c>
      <c r="B13" s="71"/>
      <c r="C13" s="78">
        <v>100000</v>
      </c>
      <c r="D13" s="72" t="str">
        <f>IF(C13&lt;'Variables '!$B$29,"Suma Asegurada Inferior al límite",IF(C13&gt;'Variables '!$B$30,"Suma Asegurada Superior al límite",""))</f>
        <v/>
      </c>
      <c r="F13" s="65" t="s">
        <v>274</v>
      </c>
      <c r="G13" s="69" t="s">
        <v>275</v>
      </c>
    </row>
    <row r="14" spans="1:8" s="65" customFormat="1" ht="15.75" thickBot="1" x14ac:dyDescent="0.3">
      <c r="A14" s="121"/>
      <c r="B14" s="122"/>
      <c r="C14" s="123"/>
      <c r="D14" s="124"/>
      <c r="E14" s="81"/>
    </row>
    <row r="15" spans="1:8" s="65" customFormat="1" ht="13.9" customHeight="1" thickBot="1" x14ac:dyDescent="0.3">
      <c r="A15" s="151" t="s">
        <v>296</v>
      </c>
      <c r="B15" s="152"/>
      <c r="C15" s="152"/>
      <c r="D15" s="153"/>
      <c r="E15" s="81"/>
    </row>
    <row r="16" spans="1:8" s="65" customFormat="1" ht="13.9" customHeight="1" thickBot="1" x14ac:dyDescent="0.3">
      <c r="A16" s="74" t="s">
        <v>40</v>
      </c>
      <c r="B16" s="79" t="s">
        <v>41</v>
      </c>
      <c r="C16" s="76" t="s">
        <v>369</v>
      </c>
      <c r="D16" s="77" t="s">
        <v>43</v>
      </c>
      <c r="E16" s="81"/>
    </row>
    <row r="17" spans="1:25" s="65" customFormat="1" x14ac:dyDescent="0.25">
      <c r="A17" s="137" t="s">
        <v>282</v>
      </c>
      <c r="B17" s="90">
        <f t="shared" ref="B17:B29" si="0">IF($D$13&lt;&gt;"",0,$C$13*1)</f>
        <v>100000</v>
      </c>
      <c r="C17" s="91">
        <v>0</v>
      </c>
      <c r="D17" s="92" t="s">
        <v>292</v>
      </c>
      <c r="E17" s="81"/>
    </row>
    <row r="18" spans="1:25" s="65" customFormat="1" x14ac:dyDescent="0.25">
      <c r="A18" s="137" t="s">
        <v>283</v>
      </c>
      <c r="B18" s="93">
        <f t="shared" si="0"/>
        <v>100000</v>
      </c>
      <c r="C18" s="91"/>
      <c r="D18" s="94" t="s">
        <v>292</v>
      </c>
      <c r="E18" s="81"/>
    </row>
    <row r="19" spans="1:25" s="65" customFormat="1" x14ac:dyDescent="0.25">
      <c r="A19" s="137" t="s">
        <v>287</v>
      </c>
      <c r="B19" s="93">
        <f t="shared" si="0"/>
        <v>100000</v>
      </c>
      <c r="C19" s="91"/>
      <c r="D19" s="92" t="s">
        <v>284</v>
      </c>
      <c r="E19" s="81"/>
    </row>
    <row r="20" spans="1:25" s="65" customFormat="1" ht="15.75" customHeight="1" x14ac:dyDescent="0.25">
      <c r="A20" s="138" t="s">
        <v>255</v>
      </c>
      <c r="B20" s="93">
        <f t="shared" si="0"/>
        <v>100000</v>
      </c>
      <c r="C20" s="96">
        <v>0</v>
      </c>
      <c r="D20" s="94" t="s">
        <v>285</v>
      </c>
      <c r="E20" s="81"/>
    </row>
    <row r="21" spans="1:25" s="65" customFormat="1" ht="22.5" x14ac:dyDescent="0.25">
      <c r="A21" s="138" t="s">
        <v>286</v>
      </c>
      <c r="B21" s="93">
        <f t="shared" si="0"/>
        <v>100000</v>
      </c>
      <c r="C21" s="96">
        <v>0</v>
      </c>
      <c r="D21" s="94" t="s">
        <v>285</v>
      </c>
      <c r="E21" s="81"/>
    </row>
    <row r="22" spans="1:25" s="65" customFormat="1" x14ac:dyDescent="0.25">
      <c r="A22" s="138" t="s">
        <v>288</v>
      </c>
      <c r="B22" s="93">
        <f t="shared" si="0"/>
        <v>100000</v>
      </c>
      <c r="C22" s="96"/>
      <c r="D22" s="94" t="s">
        <v>285</v>
      </c>
      <c r="E22" s="81"/>
    </row>
    <row r="23" spans="1:25" s="65" customFormat="1" x14ac:dyDescent="0.25">
      <c r="A23" s="138" t="s">
        <v>289</v>
      </c>
      <c r="B23" s="93">
        <f t="shared" si="0"/>
        <v>100000</v>
      </c>
      <c r="C23" s="96"/>
      <c r="D23" s="94" t="s">
        <v>285</v>
      </c>
      <c r="E23" s="81"/>
    </row>
    <row r="24" spans="1:25" s="65" customFormat="1" ht="22.5" x14ac:dyDescent="0.25">
      <c r="A24" s="138" t="s">
        <v>256</v>
      </c>
      <c r="B24" s="93">
        <f t="shared" si="0"/>
        <v>100000</v>
      </c>
      <c r="C24" s="96">
        <v>0</v>
      </c>
      <c r="D24" s="94" t="s">
        <v>299</v>
      </c>
      <c r="E24" s="81"/>
    </row>
    <row r="25" spans="1:25" s="65" customFormat="1" ht="22.5" x14ac:dyDescent="0.25">
      <c r="A25" s="138" t="s">
        <v>257</v>
      </c>
      <c r="B25" s="93">
        <f t="shared" si="0"/>
        <v>100000</v>
      </c>
      <c r="C25" s="96"/>
      <c r="D25" s="94" t="s">
        <v>300</v>
      </c>
      <c r="E25" s="81"/>
    </row>
    <row r="26" spans="1:25" s="65" customFormat="1" x14ac:dyDescent="0.25">
      <c r="A26" s="138" t="s">
        <v>290</v>
      </c>
      <c r="B26" s="93">
        <f t="shared" si="0"/>
        <v>100000</v>
      </c>
      <c r="C26" s="96"/>
      <c r="D26" s="94" t="s">
        <v>292</v>
      </c>
      <c r="E26" s="81"/>
    </row>
    <row r="27" spans="1:25" s="81" customFormat="1" ht="22.5" x14ac:dyDescent="0.25">
      <c r="A27" s="138" t="s">
        <v>291</v>
      </c>
      <c r="B27" s="93">
        <f t="shared" si="0"/>
        <v>100000</v>
      </c>
      <c r="C27" s="96"/>
      <c r="D27" s="94" t="s">
        <v>292</v>
      </c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</row>
    <row r="28" spans="1:25" s="81" customFormat="1" ht="22.5" x14ac:dyDescent="0.25">
      <c r="A28" s="138" t="s">
        <v>258</v>
      </c>
      <c r="B28" s="93">
        <f t="shared" si="0"/>
        <v>100000</v>
      </c>
      <c r="C28" s="96">
        <v>0</v>
      </c>
      <c r="D28" s="94" t="s">
        <v>301</v>
      </c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</row>
    <row r="29" spans="1:25" s="81" customFormat="1" ht="22.5" x14ac:dyDescent="0.25">
      <c r="A29" s="138" t="s">
        <v>259</v>
      </c>
      <c r="B29" s="93">
        <f t="shared" si="0"/>
        <v>100000</v>
      </c>
      <c r="C29" s="96">
        <v>0</v>
      </c>
      <c r="D29" s="94" t="s">
        <v>295</v>
      </c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</row>
    <row r="30" spans="1:25" s="81" customFormat="1" x14ac:dyDescent="0.25">
      <c r="A30" s="139" t="s">
        <v>16</v>
      </c>
      <c r="B30" s="93">
        <f>IF($D$13&lt;&gt;"",0,C12*20%)</f>
        <v>0</v>
      </c>
      <c r="C30" s="96" t="s">
        <v>294</v>
      </c>
      <c r="D30" s="94" t="s">
        <v>295</v>
      </c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</row>
    <row r="31" spans="1:25" s="81" customFormat="1" x14ac:dyDescent="0.25">
      <c r="A31" s="138" t="s">
        <v>54</v>
      </c>
      <c r="B31" s="98">
        <f>IF($D$13&lt;&gt;"",0,$C$13*0.25)</f>
        <v>25000</v>
      </c>
      <c r="C31" s="96" t="s">
        <v>302</v>
      </c>
      <c r="D31" s="94" t="s">
        <v>295</v>
      </c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</row>
    <row r="32" spans="1:25" s="81" customFormat="1" x14ac:dyDescent="0.25">
      <c r="A32" s="138" t="s">
        <v>17</v>
      </c>
      <c r="B32" s="98">
        <f>IF($D$13&lt;&gt;"",0,$C$13*0.25)</f>
        <v>25000</v>
      </c>
      <c r="C32" s="96" t="s">
        <v>302</v>
      </c>
      <c r="D32" s="94" t="s">
        <v>295</v>
      </c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</row>
    <row r="33" spans="1:25" s="81" customFormat="1" x14ac:dyDescent="0.25">
      <c r="A33" s="138" t="s">
        <v>265</v>
      </c>
      <c r="B33" s="98">
        <f>IF($D$13&lt;&gt;"",0,7500)</f>
        <v>7500</v>
      </c>
      <c r="C33" s="96" t="s">
        <v>337</v>
      </c>
      <c r="D33" s="94" t="s">
        <v>303</v>
      </c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</row>
    <row r="34" spans="1:25" s="81" customFormat="1" x14ac:dyDescent="0.25">
      <c r="A34" s="138" t="s">
        <v>18</v>
      </c>
      <c r="B34" s="98">
        <f>IF($D$13&lt;&gt;"",0,500)</f>
        <v>500</v>
      </c>
      <c r="C34" s="96" t="s">
        <v>120</v>
      </c>
      <c r="D34" s="94">
        <v>0</v>
      </c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</row>
    <row r="35" spans="1:25" s="81" customFormat="1" x14ac:dyDescent="0.25">
      <c r="A35" s="138" t="s">
        <v>304</v>
      </c>
      <c r="B35" s="98">
        <v>0</v>
      </c>
      <c r="C35" s="96" t="s">
        <v>334</v>
      </c>
      <c r="D35" s="94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</row>
    <row r="36" spans="1:25" s="81" customFormat="1" x14ac:dyDescent="0.25">
      <c r="A36" s="138" t="s">
        <v>56</v>
      </c>
      <c r="B36" s="98">
        <f>IF($D$13&lt;&gt;"",0,$C$13*0.1)</f>
        <v>10000</v>
      </c>
      <c r="C36" s="96" t="s">
        <v>305</v>
      </c>
      <c r="D36" s="94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</row>
    <row r="37" spans="1:25" s="81" customFormat="1" x14ac:dyDescent="0.25">
      <c r="A37" s="138" t="s">
        <v>57</v>
      </c>
      <c r="B37" s="98">
        <v>0</v>
      </c>
      <c r="C37" s="96" t="s">
        <v>307</v>
      </c>
      <c r="D37" s="94">
        <v>0</v>
      </c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</row>
    <row r="38" spans="1:25" s="81" customFormat="1" x14ac:dyDescent="0.25">
      <c r="A38" s="138" t="s">
        <v>58</v>
      </c>
      <c r="B38" s="98">
        <f>IF($D$13&lt;&gt;"",0,$C$13*0.25)</f>
        <v>25000</v>
      </c>
      <c r="C38" s="96" t="s">
        <v>306</v>
      </c>
      <c r="D38" s="94">
        <v>0</v>
      </c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</row>
    <row r="39" spans="1:25" s="81" customFormat="1" x14ac:dyDescent="0.25">
      <c r="A39" s="140" t="s">
        <v>61</v>
      </c>
      <c r="B39" s="99">
        <f>IF($D$13&lt;&gt;"",0,250)</f>
        <v>250</v>
      </c>
      <c r="C39" s="96" t="s">
        <v>308</v>
      </c>
      <c r="D39" s="100">
        <v>0</v>
      </c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</row>
    <row r="40" spans="1:25" s="81" customFormat="1" x14ac:dyDescent="0.25">
      <c r="A40" s="138" t="s">
        <v>23</v>
      </c>
      <c r="B40" s="98">
        <f>IF($D$13&lt;&gt;"",0,1500)</f>
        <v>1500</v>
      </c>
      <c r="C40" s="101" t="s">
        <v>308</v>
      </c>
      <c r="D40" s="94" t="s">
        <v>309</v>
      </c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</row>
    <row r="41" spans="1:25" s="81" customFormat="1" x14ac:dyDescent="0.25">
      <c r="A41" s="138" t="s">
        <v>310</v>
      </c>
      <c r="B41" s="98">
        <v>0</v>
      </c>
      <c r="C41" s="96" t="s">
        <v>334</v>
      </c>
      <c r="D41" s="94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</row>
    <row r="42" spans="1:25" s="81" customFormat="1" x14ac:dyDescent="0.25">
      <c r="A42" s="138" t="s">
        <v>266</v>
      </c>
      <c r="B42" s="98">
        <f>IF($D$13&lt;&gt;"",0,IF(C12*0.1&gt;3000,3000,$C$13*0.1))</f>
        <v>10000</v>
      </c>
      <c r="C42" s="96" t="s">
        <v>311</v>
      </c>
      <c r="D42" s="94" t="s">
        <v>285</v>
      </c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</row>
    <row r="43" spans="1:25" s="81" customFormat="1" ht="22.5" x14ac:dyDescent="0.25">
      <c r="A43" s="138" t="s">
        <v>25</v>
      </c>
      <c r="B43" s="98">
        <v>0</v>
      </c>
      <c r="C43" s="96" t="s">
        <v>312</v>
      </c>
      <c r="D43" s="94">
        <v>0</v>
      </c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</row>
    <row r="44" spans="1:25" s="81" customFormat="1" ht="22.5" x14ac:dyDescent="0.25">
      <c r="A44" s="138" t="s">
        <v>313</v>
      </c>
      <c r="B44" s="98">
        <v>0</v>
      </c>
      <c r="C44" s="96" t="s">
        <v>384</v>
      </c>
      <c r="D44" s="94" t="s">
        <v>285</v>
      </c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</row>
    <row r="45" spans="1:25" s="81" customFormat="1" ht="22.5" x14ac:dyDescent="0.25">
      <c r="A45" s="138" t="s">
        <v>314</v>
      </c>
      <c r="B45" s="98">
        <f>IF($D$13&lt;&gt;"",0,$C$13*0.3)</f>
        <v>30000</v>
      </c>
      <c r="C45" s="96" t="s">
        <v>315</v>
      </c>
      <c r="D45" s="94" t="s">
        <v>285</v>
      </c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</row>
    <row r="46" spans="1:25" s="81" customFormat="1" ht="22.5" x14ac:dyDescent="0.25">
      <c r="A46" s="138" t="s">
        <v>316</v>
      </c>
      <c r="B46" s="98">
        <f>IF($D$13&lt;&gt;"",0,IF(C12*0.15&gt;10000,10000,$C$13*0.15))</f>
        <v>15000</v>
      </c>
      <c r="C46" s="96" t="s">
        <v>317</v>
      </c>
      <c r="D46" s="94" t="s">
        <v>285</v>
      </c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</row>
    <row r="47" spans="1:25" s="81" customFormat="1" ht="22.5" x14ac:dyDescent="0.25">
      <c r="A47" s="138" t="s">
        <v>318</v>
      </c>
      <c r="B47" s="98">
        <f>IF($D$13&lt;&gt;"",0,1000)</f>
        <v>1000</v>
      </c>
      <c r="C47" s="96" t="s">
        <v>319</v>
      </c>
      <c r="D47" s="94" t="s">
        <v>285</v>
      </c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</row>
    <row r="48" spans="1:25" s="81" customFormat="1" ht="107.25" customHeight="1" x14ac:dyDescent="0.25">
      <c r="A48" s="138" t="s">
        <v>320</v>
      </c>
      <c r="B48" s="98">
        <f>IF($D$13&lt;&gt;"",0,$C$13*0.15)</f>
        <v>15000</v>
      </c>
      <c r="C48" s="102" t="s">
        <v>374</v>
      </c>
      <c r="D48" s="94">
        <v>0</v>
      </c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</row>
    <row r="49" spans="1:25" s="81" customFormat="1" ht="22.5" x14ac:dyDescent="0.25">
      <c r="A49" s="138" t="s">
        <v>321</v>
      </c>
      <c r="B49" s="98">
        <v>0</v>
      </c>
      <c r="C49" s="102" t="s">
        <v>322</v>
      </c>
      <c r="D49" s="94" t="s">
        <v>303</v>
      </c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</row>
    <row r="50" spans="1:25" s="81" customFormat="1" x14ac:dyDescent="0.25">
      <c r="A50" s="138" t="s">
        <v>22</v>
      </c>
      <c r="B50" s="98">
        <f>IF($D$13&lt;&gt;"",0,IF(C12*0.1&gt;5000,5000,$C$13*0.1))</f>
        <v>10000</v>
      </c>
      <c r="C50" s="96" t="s">
        <v>323</v>
      </c>
      <c r="D50" s="94">
        <v>0</v>
      </c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</row>
    <row r="51" spans="1:25" s="81" customFormat="1" ht="22.5" x14ac:dyDescent="0.25">
      <c r="A51" s="138" t="s">
        <v>30</v>
      </c>
      <c r="B51" s="98">
        <v>0</v>
      </c>
      <c r="C51" s="96" t="s">
        <v>324</v>
      </c>
      <c r="D51" s="94" t="s">
        <v>285</v>
      </c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</row>
    <row r="52" spans="1:25" s="81" customFormat="1" x14ac:dyDescent="0.25">
      <c r="A52" s="138" t="s">
        <v>31</v>
      </c>
      <c r="B52" s="98">
        <f>IF($D$13&lt;&gt;"",0,150)</f>
        <v>150</v>
      </c>
      <c r="C52" s="96" t="s">
        <v>325</v>
      </c>
      <c r="D52" s="94">
        <v>0</v>
      </c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</row>
    <row r="53" spans="1:25" s="81" customFormat="1" x14ac:dyDescent="0.25">
      <c r="A53" s="138" t="s">
        <v>32</v>
      </c>
      <c r="B53" s="98">
        <v>0</v>
      </c>
      <c r="C53" s="96" t="s">
        <v>326</v>
      </c>
      <c r="D53" s="94">
        <v>0</v>
      </c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</row>
    <row r="54" spans="1:25" s="81" customFormat="1" x14ac:dyDescent="0.25">
      <c r="A54" s="138" t="s">
        <v>33</v>
      </c>
      <c r="B54" s="98">
        <f>IF($D$13&lt;&gt;"",0,250)</f>
        <v>250</v>
      </c>
      <c r="C54" s="96" t="s">
        <v>327</v>
      </c>
      <c r="D54" s="94">
        <v>0</v>
      </c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</row>
    <row r="55" spans="1:25" s="81" customFormat="1" x14ac:dyDescent="0.25">
      <c r="A55" s="138" t="s">
        <v>34</v>
      </c>
      <c r="B55" s="98">
        <f>IF($D$13&lt;&gt;"",0,750)</f>
        <v>750</v>
      </c>
      <c r="C55" s="96" t="s">
        <v>328</v>
      </c>
      <c r="D55" s="94">
        <v>0</v>
      </c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</row>
    <row r="56" spans="1:25" s="81" customFormat="1" x14ac:dyDescent="0.25">
      <c r="A56" s="138" t="s">
        <v>35</v>
      </c>
      <c r="B56" s="98">
        <f>IF($D$13&lt;&gt;"",0,250)</f>
        <v>250</v>
      </c>
      <c r="C56" s="96" t="s">
        <v>329</v>
      </c>
      <c r="D56" s="94">
        <v>0</v>
      </c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</row>
    <row r="57" spans="1:25" s="81" customFormat="1" ht="111" customHeight="1" x14ac:dyDescent="0.25">
      <c r="A57" s="138" t="s">
        <v>333</v>
      </c>
      <c r="B57" s="98">
        <f>IF($D$13&lt;&gt;"",0,100)</f>
        <v>100</v>
      </c>
      <c r="C57" s="102" t="s">
        <v>375</v>
      </c>
      <c r="D57" s="94" t="s">
        <v>332</v>
      </c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</row>
    <row r="58" spans="1:25" s="81" customFormat="1" x14ac:dyDescent="0.25">
      <c r="A58" s="97" t="s">
        <v>21</v>
      </c>
      <c r="B58" s="98">
        <f>IF($D$13&lt;&gt;"",0,250)</f>
        <v>250</v>
      </c>
      <c r="C58" s="96" t="s">
        <v>330</v>
      </c>
      <c r="D58" s="94">
        <v>0</v>
      </c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</row>
    <row r="59" spans="1:25" s="65" customFormat="1" x14ac:dyDescent="0.25">
      <c r="A59" s="97" t="s">
        <v>24</v>
      </c>
      <c r="B59" s="98">
        <f>IF($D$13&lt;&gt;"",0,500)</f>
        <v>500</v>
      </c>
      <c r="C59" s="96" t="s">
        <v>331</v>
      </c>
      <c r="D59" s="94" t="s">
        <v>285</v>
      </c>
      <c r="E59" s="81"/>
    </row>
    <row r="60" spans="1:25" s="65" customFormat="1" ht="26.25" customHeight="1" x14ac:dyDescent="0.25">
      <c r="A60" s="97" t="s">
        <v>37</v>
      </c>
      <c r="B60" s="98">
        <f>IF($D$13&lt;&gt;"",0,10000)</f>
        <v>10000</v>
      </c>
      <c r="C60" s="96" t="s">
        <v>376</v>
      </c>
      <c r="D60" s="94">
        <v>0</v>
      </c>
      <c r="E60" s="81"/>
    </row>
    <row r="61" spans="1:25" s="65" customFormat="1" ht="15.75" thickBot="1" x14ac:dyDescent="0.3">
      <c r="A61" s="97" t="s">
        <v>38</v>
      </c>
      <c r="B61" s="98">
        <v>0</v>
      </c>
      <c r="C61" s="96" t="s">
        <v>334</v>
      </c>
      <c r="D61" s="94">
        <v>0</v>
      </c>
      <c r="E61" s="81"/>
    </row>
    <row r="62" spans="1:25" s="81" customFormat="1" ht="15.75" thickBot="1" x14ac:dyDescent="0.3">
      <c r="A62" s="154" t="s">
        <v>368</v>
      </c>
      <c r="B62" s="155"/>
      <c r="C62" s="155"/>
      <c r="D62" s="156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</row>
    <row r="63" spans="1:25" s="81" customFormat="1" x14ac:dyDescent="0.25">
      <c r="A63" s="95" t="s">
        <v>379</v>
      </c>
      <c r="B63" s="106">
        <v>0</v>
      </c>
      <c r="C63" s="106" t="s">
        <v>334</v>
      </c>
      <c r="D63" s="108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</row>
    <row r="64" spans="1:25" s="81" customFormat="1" x14ac:dyDescent="0.25">
      <c r="A64" s="95" t="s">
        <v>277</v>
      </c>
      <c r="B64" s="106">
        <v>270</v>
      </c>
      <c r="C64" s="106" t="s">
        <v>335</v>
      </c>
      <c r="D64" s="108" t="s">
        <v>336</v>
      </c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</row>
    <row r="65" spans="1:25" s="81" customFormat="1" x14ac:dyDescent="0.25">
      <c r="A65" s="95" t="s">
        <v>278</v>
      </c>
      <c r="B65" s="106">
        <v>270</v>
      </c>
      <c r="C65" s="106" t="s">
        <v>335</v>
      </c>
      <c r="D65" s="108" t="s">
        <v>336</v>
      </c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</row>
    <row r="66" spans="1:25" s="81" customFormat="1" x14ac:dyDescent="0.25">
      <c r="A66" s="95" t="s">
        <v>279</v>
      </c>
      <c r="B66" s="106">
        <v>270</v>
      </c>
      <c r="C66" s="106" t="s">
        <v>335</v>
      </c>
      <c r="D66" s="108" t="s">
        <v>336</v>
      </c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</row>
    <row r="67" spans="1:25" s="81" customFormat="1" ht="15.75" thickBot="1" x14ac:dyDescent="0.3">
      <c r="A67" s="109" t="s">
        <v>280</v>
      </c>
      <c r="B67" s="110">
        <v>270</v>
      </c>
      <c r="C67" s="110" t="s">
        <v>335</v>
      </c>
      <c r="D67" s="111" t="s">
        <v>336</v>
      </c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</row>
    <row r="68" spans="1:25" s="81" customFormat="1" ht="15.75" thickBot="1" x14ac:dyDescent="0.3">
      <c r="A68" s="112"/>
      <c r="B68" s="112"/>
      <c r="C68" s="113" t="s">
        <v>270</v>
      </c>
      <c r="D68" s="114">
        <f>IF(OR($C$13&lt;'Variables '!$B$29,$C$13&gt;'Variables '!$B$30),0,IF(($C$13*'Variables '!B34)&lt;'Variables '!$B$42,'Variables '!$B$42,$C$13*'Variables '!B34))</f>
        <v>449.99999999999994</v>
      </c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</row>
    <row r="69" spans="1:25" ht="15.75" thickBot="1" x14ac:dyDescent="0.3">
      <c r="A69" s="118" t="s">
        <v>72</v>
      </c>
      <c r="B69" s="119"/>
      <c r="C69" s="119"/>
      <c r="D69" s="120">
        <f>$D$68*1.05</f>
        <v>472.49999999999994</v>
      </c>
    </row>
    <row r="70" spans="1:25" x14ac:dyDescent="0.25">
      <c r="A70" s="125"/>
      <c r="B70" s="126"/>
      <c r="C70" s="126"/>
      <c r="D70" s="127"/>
    </row>
    <row r="71" spans="1:25" s="84" customFormat="1" x14ac:dyDescent="0.25">
      <c r="A71" s="168" t="s">
        <v>73</v>
      </c>
      <c r="B71" s="168"/>
      <c r="C71" s="168"/>
      <c r="D71" s="168"/>
      <c r="E71" s="83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</row>
    <row r="72" spans="1:25" s="84" customFormat="1" x14ac:dyDescent="0.25">
      <c r="A72" s="86" t="s">
        <v>74</v>
      </c>
      <c r="B72" s="86"/>
      <c r="C72" s="88"/>
      <c r="D72" s="88"/>
      <c r="E72" s="83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</row>
    <row r="73" spans="1:25" s="84" customFormat="1" ht="15.75" thickBot="1" x14ac:dyDescent="0.3">
      <c r="A73" s="87"/>
      <c r="B73" s="86"/>
      <c r="C73" s="88"/>
      <c r="D73" s="88"/>
      <c r="E73" s="83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</row>
    <row r="74" spans="1:25" s="84" customFormat="1" x14ac:dyDescent="0.25">
      <c r="A74" s="89" t="s">
        <v>249</v>
      </c>
      <c r="B74" s="86"/>
      <c r="C74" s="88"/>
      <c r="D74" s="88"/>
      <c r="E74" s="83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</row>
    <row r="75" spans="1:25" s="84" customFormat="1" ht="67.5" customHeight="1" x14ac:dyDescent="0.25">
      <c r="A75" s="148" t="s">
        <v>377</v>
      </c>
      <c r="B75" s="149"/>
      <c r="C75" s="149"/>
      <c r="D75" s="149"/>
      <c r="E75" s="83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</row>
    <row r="76" spans="1:25" s="84" customFormat="1" hidden="1" x14ac:dyDescent="0.25">
      <c r="A76" s="149"/>
      <c r="B76" s="149"/>
      <c r="C76" s="149"/>
      <c r="D76" s="149"/>
      <c r="E76" s="83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  <c r="Y76" s="85"/>
    </row>
    <row r="77" spans="1:25" s="84" customFormat="1" hidden="1" x14ac:dyDescent="0.25">
      <c r="A77" s="169"/>
      <c r="B77" s="169"/>
      <c r="C77" s="169"/>
      <c r="D77" s="169"/>
      <c r="E77" s="83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</row>
    <row r="78" spans="1:25" s="84" customFormat="1" hidden="1" x14ac:dyDescent="0.25">
      <c r="E78" s="83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</row>
    <row r="79" spans="1:25" s="84" customFormat="1" hidden="1" x14ac:dyDescent="0.25">
      <c r="E79" s="83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</row>
    <row r="80" spans="1:25" s="84" customFormat="1" hidden="1" x14ac:dyDescent="0.25">
      <c r="E80" s="83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</row>
    <row r="81" spans="5:25" s="84" customFormat="1" hidden="1" x14ac:dyDescent="0.25">
      <c r="E81" s="83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  <c r="Y81" s="85"/>
    </row>
    <row r="82" spans="5:25" s="84" customFormat="1" hidden="1" x14ac:dyDescent="0.25">
      <c r="E82" s="83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  <c r="Y82" s="85"/>
    </row>
    <row r="83" spans="5:25" s="84" customFormat="1" hidden="1" x14ac:dyDescent="0.25">
      <c r="E83" s="83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</row>
  </sheetData>
  <protectedRanges>
    <protectedRange sqref="C13:C14 B7:B12" name="Rango2"/>
  </protectedRanges>
  <mergeCells count="16">
    <mergeCell ref="B8:C8"/>
    <mergeCell ref="A2:D2"/>
    <mergeCell ref="A3:D3"/>
    <mergeCell ref="A4:D4"/>
    <mergeCell ref="A6:D6"/>
    <mergeCell ref="B7:C7"/>
    <mergeCell ref="B9:C9"/>
    <mergeCell ref="B10:C10"/>
    <mergeCell ref="B11:C11"/>
    <mergeCell ref="B12:C12"/>
    <mergeCell ref="A15:D15"/>
    <mergeCell ref="A62:D62"/>
    <mergeCell ref="A71:D71"/>
    <mergeCell ref="A75:D75"/>
    <mergeCell ref="A76:D76"/>
    <mergeCell ref="A77:D77"/>
  </mergeCells>
  <dataValidations count="2">
    <dataValidation type="list" allowBlank="1" showInputMessage="1" showErrorMessage="1" sqref="B11" xr:uid="{6D9220B7-F74E-4BEA-9C4F-3EE58B28AB89}">
      <formula1>"30%"</formula1>
    </dataValidation>
    <dataValidation type="list" allowBlank="1" showInputMessage="1" showErrorMessage="1" sqref="B9" xr:uid="{8088B677-88BD-47EE-9A09-42F06EBECA4D}">
      <formula1>"Casa,Apartamento"</formula1>
    </dataValidation>
  </dataValidations>
  <printOptions horizontalCentered="1" verticalCentered="1"/>
  <pageMargins left="0.98425196850393704" right="0.98425196850393704" top="0.32" bottom="0.12" header="0.31" footer="0.13"/>
  <pageSetup paperSize="9" scale="55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A041A-E58B-4793-9074-95A37E17E5FB}">
  <sheetPr codeName="Hoja4"/>
  <dimension ref="A1:XFC191"/>
  <sheetViews>
    <sheetView showGridLines="0" zoomScaleNormal="100" zoomScaleSheetLayoutView="112" workbookViewId="0">
      <selection activeCell="C15" sqref="C15"/>
    </sheetView>
  </sheetViews>
  <sheetFormatPr baseColWidth="10" defaultColWidth="0" defaultRowHeight="0" customHeight="1" zeroHeight="1" x14ac:dyDescent="0.25"/>
  <cols>
    <col min="1" max="1" width="43.5703125" style="64" customWidth="1"/>
    <col min="2" max="2" width="16" style="64" customWidth="1"/>
    <col min="3" max="3" width="49.28515625" style="64" customWidth="1"/>
    <col min="4" max="4" width="35.140625" style="64" customWidth="1"/>
    <col min="5" max="5" width="3" style="81" customWidth="1"/>
    <col min="6" max="6" width="49.28515625" style="65" hidden="1" customWidth="1"/>
    <col min="7" max="25" width="11.42578125" style="65" hidden="1" customWidth="1"/>
    <col min="26" max="16383" width="11.42578125" style="64" hidden="1"/>
    <col min="16384" max="16384" width="0.140625" style="64" customWidth="1"/>
  </cols>
  <sheetData>
    <row r="1" spans="1:8" ht="15" x14ac:dyDescent="0.25"/>
    <row r="2" spans="1:8" ht="24" thickBot="1" x14ac:dyDescent="0.3">
      <c r="A2" s="160" t="s">
        <v>297</v>
      </c>
      <c r="B2" s="160"/>
      <c r="C2" s="160"/>
      <c r="D2" s="160"/>
      <c r="E2" s="82"/>
      <c r="F2" s="66"/>
    </row>
    <row r="3" spans="1:8" ht="15.75" thickBot="1" x14ac:dyDescent="0.3">
      <c r="A3" s="161" t="s">
        <v>298</v>
      </c>
      <c r="B3" s="162"/>
      <c r="C3" s="162"/>
      <c r="D3" s="163"/>
    </row>
    <row r="4" spans="1:8" ht="15.75" thickBot="1" x14ac:dyDescent="0.3">
      <c r="A4" s="164">
        <f ca="1">TODAY()</f>
        <v>44286</v>
      </c>
      <c r="B4" s="165"/>
      <c r="C4" s="165"/>
      <c r="D4" s="166"/>
    </row>
    <row r="5" spans="1:8" ht="15.75" thickBot="1" x14ac:dyDescent="0.3">
      <c r="A5" s="73" t="s">
        <v>52</v>
      </c>
      <c r="B5" s="67"/>
      <c r="C5" s="67"/>
      <c r="D5" s="67"/>
      <c r="G5" s="65" t="s">
        <v>78</v>
      </c>
      <c r="H5" s="65">
        <v>5000</v>
      </c>
    </row>
    <row r="6" spans="1:8" ht="15.75" thickBot="1" x14ac:dyDescent="0.3">
      <c r="A6" s="151" t="s">
        <v>2</v>
      </c>
      <c r="B6" s="152"/>
      <c r="C6" s="152"/>
      <c r="D6" s="153"/>
      <c r="F6" s="65" t="s">
        <v>47</v>
      </c>
      <c r="G6" s="65" t="s">
        <v>78</v>
      </c>
      <c r="H6" s="65">
        <v>30000</v>
      </c>
    </row>
    <row r="7" spans="1:8" ht="15" x14ac:dyDescent="0.25">
      <c r="A7" s="68" t="s">
        <v>373</v>
      </c>
      <c r="B7" s="167" t="s">
        <v>281</v>
      </c>
      <c r="C7" s="167"/>
      <c r="D7" s="69"/>
      <c r="F7" s="65" t="s">
        <v>48</v>
      </c>
      <c r="H7" s="65">
        <v>5000</v>
      </c>
    </row>
    <row r="8" spans="1:8" ht="15" x14ac:dyDescent="0.25">
      <c r="A8" s="70" t="s">
        <v>372</v>
      </c>
      <c r="B8" s="150" t="s">
        <v>281</v>
      </c>
      <c r="C8" s="150"/>
      <c r="D8" s="69"/>
      <c r="F8" s="65" t="s">
        <v>49</v>
      </c>
      <c r="H8" s="65">
        <v>30000</v>
      </c>
    </row>
    <row r="9" spans="1:8" ht="15" x14ac:dyDescent="0.25">
      <c r="A9" s="70" t="s">
        <v>371</v>
      </c>
      <c r="B9" s="150" t="s">
        <v>75</v>
      </c>
      <c r="C9" s="150"/>
      <c r="D9" s="69"/>
    </row>
    <row r="10" spans="1:8" ht="15" x14ac:dyDescent="0.25">
      <c r="A10" s="70" t="s">
        <v>154</v>
      </c>
      <c r="B10" s="157" t="s">
        <v>281</v>
      </c>
      <c r="C10" s="157"/>
      <c r="D10" s="69"/>
    </row>
    <row r="11" spans="1:8" ht="15" x14ac:dyDescent="0.25">
      <c r="A11" s="70" t="s">
        <v>155</v>
      </c>
      <c r="B11" s="158">
        <v>0.3</v>
      </c>
      <c r="C11" s="158"/>
      <c r="D11" s="69"/>
    </row>
    <row r="12" spans="1:8" ht="15" x14ac:dyDescent="0.25">
      <c r="A12" s="70" t="s">
        <v>370</v>
      </c>
      <c r="B12" s="157" t="s">
        <v>281</v>
      </c>
      <c r="C12" s="157"/>
      <c r="D12" s="69"/>
      <c r="F12" s="65" t="s">
        <v>273</v>
      </c>
      <c r="G12" s="65" t="s">
        <v>276</v>
      </c>
    </row>
    <row r="13" spans="1:8" s="65" customFormat="1" ht="15" x14ac:dyDescent="0.25">
      <c r="A13" s="70" t="s">
        <v>267</v>
      </c>
      <c r="B13" s="71"/>
      <c r="C13" s="80" t="s">
        <v>253</v>
      </c>
      <c r="D13" s="72"/>
      <c r="E13" s="81"/>
    </row>
    <row r="14" spans="1:8" s="65" customFormat="1" ht="15" x14ac:dyDescent="0.25">
      <c r="A14" s="70" t="s">
        <v>250</v>
      </c>
      <c r="B14" s="71"/>
      <c r="C14" s="78">
        <v>100000</v>
      </c>
      <c r="D14" s="72" t="str">
        <f>IF(C14&lt;'Variables '!$C$29,"Suma Asegurada Inferior al límite",IF(C14&gt;'Variables '!$C$30,"Suma Asegurada Superior al límite",""))</f>
        <v/>
      </c>
      <c r="E14" s="81"/>
    </row>
    <row r="15" spans="1:8" s="65" customFormat="1" ht="15.75" thickBot="1" x14ac:dyDescent="0.3">
      <c r="A15" s="121"/>
      <c r="B15" s="122"/>
      <c r="C15" s="123"/>
      <c r="D15" s="124"/>
      <c r="E15" s="81"/>
    </row>
    <row r="16" spans="1:8" s="65" customFormat="1" ht="15.75" thickBot="1" x14ac:dyDescent="0.3">
      <c r="A16" s="151" t="s">
        <v>378</v>
      </c>
      <c r="B16" s="152"/>
      <c r="C16" s="152"/>
      <c r="D16" s="153"/>
      <c r="E16" s="81"/>
    </row>
    <row r="17" spans="1:25" s="65" customFormat="1" ht="15.75" thickBot="1" x14ac:dyDescent="0.3">
      <c r="A17" s="103" t="s">
        <v>40</v>
      </c>
      <c r="B17" s="104" t="s">
        <v>41</v>
      </c>
      <c r="C17" s="104" t="s">
        <v>369</v>
      </c>
      <c r="D17" s="105" t="s">
        <v>43</v>
      </c>
      <c r="E17" s="81"/>
    </row>
    <row r="18" spans="1:25" s="65" customFormat="1" ht="15" x14ac:dyDescent="0.25">
      <c r="A18" s="95" t="s">
        <v>340</v>
      </c>
      <c r="B18" s="106">
        <f t="shared" ref="B18:B30" si="0">IF($D$14&lt;&gt;"",0,$C$14*1)</f>
        <v>100000</v>
      </c>
      <c r="C18" s="106">
        <v>0</v>
      </c>
      <c r="D18" s="107"/>
      <c r="E18" s="81"/>
    </row>
    <row r="19" spans="1:25" s="65" customFormat="1" ht="15" x14ac:dyDescent="0.25">
      <c r="A19" s="95" t="s">
        <v>341</v>
      </c>
      <c r="B19" s="106">
        <f t="shared" si="0"/>
        <v>100000</v>
      </c>
      <c r="C19" s="106"/>
      <c r="D19" s="107"/>
      <c r="E19" s="81"/>
    </row>
    <row r="20" spans="1:25" s="65" customFormat="1" ht="15" x14ac:dyDescent="0.25">
      <c r="A20" s="95" t="s">
        <v>342</v>
      </c>
      <c r="B20" s="106">
        <f t="shared" si="0"/>
        <v>100000</v>
      </c>
      <c r="C20" s="106"/>
      <c r="D20" s="107" t="s">
        <v>284</v>
      </c>
      <c r="E20" s="81"/>
    </row>
    <row r="21" spans="1:25" s="65" customFormat="1" ht="15" x14ac:dyDescent="0.25">
      <c r="A21" s="95" t="s">
        <v>260</v>
      </c>
      <c r="B21" s="106">
        <f t="shared" si="0"/>
        <v>100000</v>
      </c>
      <c r="C21" s="106">
        <v>0</v>
      </c>
      <c r="D21" s="107" t="s">
        <v>285</v>
      </c>
      <c r="E21" s="81"/>
    </row>
    <row r="22" spans="1:25" s="65" customFormat="1" ht="22.5" x14ac:dyDescent="0.25">
      <c r="A22" s="95" t="s">
        <v>343</v>
      </c>
      <c r="B22" s="106">
        <f t="shared" si="0"/>
        <v>100000</v>
      </c>
      <c r="C22" s="106">
        <v>0</v>
      </c>
      <c r="D22" s="107" t="s">
        <v>285</v>
      </c>
      <c r="E22" s="81"/>
    </row>
    <row r="23" spans="1:25" s="65" customFormat="1" ht="15" x14ac:dyDescent="0.25">
      <c r="A23" s="95" t="s">
        <v>344</v>
      </c>
      <c r="B23" s="106">
        <f t="shared" si="0"/>
        <v>100000</v>
      </c>
      <c r="C23" s="106"/>
      <c r="D23" s="107" t="s">
        <v>285</v>
      </c>
      <c r="E23" s="81"/>
    </row>
    <row r="24" spans="1:25" s="65" customFormat="1" ht="15" x14ac:dyDescent="0.25">
      <c r="A24" s="95" t="s">
        <v>345</v>
      </c>
      <c r="B24" s="106">
        <f t="shared" si="0"/>
        <v>100000</v>
      </c>
      <c r="C24" s="106"/>
      <c r="D24" s="107" t="s">
        <v>285</v>
      </c>
      <c r="E24" s="81"/>
    </row>
    <row r="25" spans="1:25" s="65" customFormat="1" ht="22.5" x14ac:dyDescent="0.25">
      <c r="A25" s="95" t="s">
        <v>261</v>
      </c>
      <c r="B25" s="106">
        <f t="shared" si="0"/>
        <v>100000</v>
      </c>
      <c r="C25" s="106">
        <v>0</v>
      </c>
      <c r="D25" s="107" t="s">
        <v>293</v>
      </c>
      <c r="E25" s="81"/>
    </row>
    <row r="26" spans="1:25" s="65" customFormat="1" ht="22.5" x14ac:dyDescent="0.25">
      <c r="A26" s="95" t="s">
        <v>262</v>
      </c>
      <c r="B26" s="106">
        <f t="shared" si="0"/>
        <v>100000</v>
      </c>
      <c r="C26" s="106">
        <v>0</v>
      </c>
      <c r="D26" s="107" t="s">
        <v>293</v>
      </c>
      <c r="E26" s="81"/>
    </row>
    <row r="27" spans="1:25" s="65" customFormat="1" ht="15" x14ac:dyDescent="0.25">
      <c r="A27" s="95" t="s">
        <v>347</v>
      </c>
      <c r="B27" s="106">
        <f t="shared" si="0"/>
        <v>100000</v>
      </c>
      <c r="C27" s="106"/>
      <c r="D27" s="107"/>
      <c r="E27" s="81"/>
    </row>
    <row r="28" spans="1:25" s="65" customFormat="1" ht="22.5" x14ac:dyDescent="0.25">
      <c r="A28" s="95" t="s">
        <v>348</v>
      </c>
      <c r="B28" s="106">
        <f t="shared" si="0"/>
        <v>100000</v>
      </c>
      <c r="C28" s="106"/>
      <c r="D28" s="107"/>
      <c r="E28" s="81"/>
    </row>
    <row r="29" spans="1:25" s="81" customFormat="1" ht="22.5" x14ac:dyDescent="0.25">
      <c r="A29" s="95" t="s">
        <v>263</v>
      </c>
      <c r="B29" s="106">
        <f t="shared" si="0"/>
        <v>100000</v>
      </c>
      <c r="C29" s="106">
        <v>0</v>
      </c>
      <c r="D29" s="107" t="s">
        <v>346</v>
      </c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</row>
    <row r="30" spans="1:25" s="81" customFormat="1" ht="22.5" x14ac:dyDescent="0.25">
      <c r="A30" s="95" t="s">
        <v>264</v>
      </c>
      <c r="B30" s="106">
        <f t="shared" si="0"/>
        <v>100000</v>
      </c>
      <c r="C30" s="106">
        <v>0</v>
      </c>
      <c r="D30" s="107" t="s">
        <v>295</v>
      </c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</row>
    <row r="31" spans="1:25" s="81" customFormat="1" ht="15" x14ac:dyDescent="0.25">
      <c r="A31" s="95" t="s">
        <v>349</v>
      </c>
      <c r="B31" s="106">
        <f>IF($D$14&lt;&gt;"",0,$C$14*20%)</f>
        <v>20000</v>
      </c>
      <c r="C31" s="106" t="s">
        <v>294</v>
      </c>
      <c r="D31" s="108" t="s">
        <v>295</v>
      </c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</row>
    <row r="32" spans="1:25" s="81" customFormat="1" ht="15" x14ac:dyDescent="0.25">
      <c r="A32" s="95" t="s">
        <v>350</v>
      </c>
      <c r="B32" s="106">
        <f>IF($D$14&lt;&gt;"",0,$C$14*25%)</f>
        <v>25000</v>
      </c>
      <c r="C32" s="106" t="s">
        <v>302</v>
      </c>
      <c r="D32" s="108" t="s">
        <v>295</v>
      </c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</row>
    <row r="33" spans="1:25" s="81" customFormat="1" ht="15" x14ac:dyDescent="0.25">
      <c r="A33" s="95" t="s">
        <v>17</v>
      </c>
      <c r="B33" s="106">
        <f>IF($D$14&lt;&gt;"",0,$C$14*25%)</f>
        <v>25000</v>
      </c>
      <c r="C33" s="106" t="s">
        <v>302</v>
      </c>
      <c r="D33" s="108" t="s">
        <v>295</v>
      </c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</row>
    <row r="34" spans="1:25" s="81" customFormat="1" ht="15" x14ac:dyDescent="0.25">
      <c r="A34" s="95" t="s">
        <v>304</v>
      </c>
      <c r="B34" s="106">
        <v>0</v>
      </c>
      <c r="C34" s="106" t="s">
        <v>334</v>
      </c>
      <c r="D34" s="108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</row>
    <row r="35" spans="1:25" s="81" customFormat="1" ht="15" x14ac:dyDescent="0.25">
      <c r="A35" s="95" t="s">
        <v>61</v>
      </c>
      <c r="B35" s="106">
        <f>IF($D$14&lt;&gt;"",0,250)</f>
        <v>250</v>
      </c>
      <c r="C35" s="106" t="s">
        <v>351</v>
      </c>
      <c r="D35" s="108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</row>
    <row r="36" spans="1:25" s="81" customFormat="1" ht="15" x14ac:dyDescent="0.25">
      <c r="A36" s="95" t="s">
        <v>23</v>
      </c>
      <c r="B36" s="106">
        <f>IF($D$14&lt;&gt;"",0,1500)</f>
        <v>1500</v>
      </c>
      <c r="C36" s="106" t="s">
        <v>352</v>
      </c>
      <c r="D36" s="108" t="s">
        <v>353</v>
      </c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</row>
    <row r="37" spans="1:25" s="81" customFormat="1" ht="15" x14ac:dyDescent="0.25">
      <c r="A37" s="95" t="s">
        <v>310</v>
      </c>
      <c r="B37" s="106">
        <v>0</v>
      </c>
      <c r="C37" s="106" t="s">
        <v>334</v>
      </c>
      <c r="D37" s="108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</row>
    <row r="38" spans="1:25" s="81" customFormat="1" ht="15" x14ac:dyDescent="0.25">
      <c r="A38" s="95" t="s">
        <v>354</v>
      </c>
      <c r="B38" s="106">
        <v>0</v>
      </c>
      <c r="C38" s="106" t="s">
        <v>334</v>
      </c>
      <c r="D38" s="108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</row>
    <row r="39" spans="1:25" s="81" customFormat="1" ht="24" customHeight="1" x14ac:dyDescent="0.25">
      <c r="A39" s="95" t="s">
        <v>25</v>
      </c>
      <c r="B39" s="106">
        <v>0</v>
      </c>
      <c r="C39" s="106" t="s">
        <v>312</v>
      </c>
      <c r="D39" s="108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</row>
    <row r="40" spans="1:25" s="81" customFormat="1" ht="22.5" x14ac:dyDescent="0.25">
      <c r="A40" s="138" t="s">
        <v>321</v>
      </c>
      <c r="B40" s="106">
        <v>0</v>
      </c>
      <c r="C40" s="106" t="s">
        <v>322</v>
      </c>
      <c r="D40" s="108" t="s">
        <v>355</v>
      </c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</row>
    <row r="41" spans="1:25" s="81" customFormat="1" ht="15" x14ac:dyDescent="0.25">
      <c r="A41" s="138" t="s">
        <v>22</v>
      </c>
      <c r="B41" s="106">
        <f>IF($D$14&lt;&gt;"",0,IF($C$14*0.1&gt;5000,5000,$C$14*0.1))</f>
        <v>5000</v>
      </c>
      <c r="C41" s="106" t="s">
        <v>323</v>
      </c>
      <c r="D41" s="108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</row>
    <row r="42" spans="1:25" s="81" customFormat="1" ht="22.5" x14ac:dyDescent="0.25">
      <c r="A42" s="138" t="s">
        <v>30</v>
      </c>
      <c r="B42" s="106">
        <v>0</v>
      </c>
      <c r="C42" s="106" t="s">
        <v>324</v>
      </c>
      <c r="D42" s="108" t="s">
        <v>285</v>
      </c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</row>
    <row r="43" spans="1:25" s="81" customFormat="1" ht="15" x14ac:dyDescent="0.25">
      <c r="A43" s="138" t="s">
        <v>31</v>
      </c>
      <c r="B43" s="106">
        <f>IF($D$14&lt;&gt;"",0,150)</f>
        <v>150</v>
      </c>
      <c r="C43" s="106" t="s">
        <v>356</v>
      </c>
      <c r="D43" s="108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</row>
    <row r="44" spans="1:25" s="81" customFormat="1" ht="15" x14ac:dyDescent="0.25">
      <c r="A44" s="138" t="s">
        <v>32</v>
      </c>
      <c r="B44" s="106">
        <v>0</v>
      </c>
      <c r="C44" s="106" t="s">
        <v>326</v>
      </c>
      <c r="D44" s="108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</row>
    <row r="45" spans="1:25" s="81" customFormat="1" ht="15" x14ac:dyDescent="0.25">
      <c r="A45" s="138" t="s">
        <v>33</v>
      </c>
      <c r="B45" s="106">
        <f>IF($D$14&lt;&gt;"",0,250)</f>
        <v>250</v>
      </c>
      <c r="C45" s="106" t="s">
        <v>327</v>
      </c>
      <c r="D45" s="108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</row>
    <row r="46" spans="1:25" s="81" customFormat="1" ht="15" x14ac:dyDescent="0.25">
      <c r="A46" s="138" t="s">
        <v>34</v>
      </c>
      <c r="B46" s="106">
        <f>IF($D$14&lt;&gt;"",0,750)</f>
        <v>750</v>
      </c>
      <c r="C46" s="106" t="s">
        <v>328</v>
      </c>
      <c r="D46" s="108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</row>
    <row r="47" spans="1:25" s="81" customFormat="1" ht="15" x14ac:dyDescent="0.25">
      <c r="A47" s="138" t="s">
        <v>35</v>
      </c>
      <c r="B47" s="106">
        <f>IF($D$14&lt;&gt;"",0,250)</f>
        <v>250</v>
      </c>
      <c r="C47" s="106" t="s">
        <v>329</v>
      </c>
      <c r="D47" s="108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</row>
    <row r="48" spans="1:25" s="81" customFormat="1" ht="15" x14ac:dyDescent="0.25">
      <c r="A48" s="138" t="s">
        <v>24</v>
      </c>
      <c r="B48" s="106">
        <f>IF($D$14&lt;&gt;"",0,500)</f>
        <v>500</v>
      </c>
      <c r="C48" s="106" t="s">
        <v>331</v>
      </c>
      <c r="D48" s="108" t="s">
        <v>285</v>
      </c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</row>
    <row r="49" spans="1:25" s="81" customFormat="1" ht="22.5" x14ac:dyDescent="0.25">
      <c r="A49" s="138" t="s">
        <v>357</v>
      </c>
      <c r="B49" s="106">
        <v>0</v>
      </c>
      <c r="C49" s="106" t="s">
        <v>358</v>
      </c>
      <c r="D49" s="108" t="s">
        <v>303</v>
      </c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</row>
    <row r="50" spans="1:25" s="81" customFormat="1" ht="22.5" x14ac:dyDescent="0.25">
      <c r="A50" s="138" t="s">
        <v>359</v>
      </c>
      <c r="B50" s="106">
        <v>0</v>
      </c>
      <c r="C50" s="106" t="s">
        <v>360</v>
      </c>
      <c r="D50" s="108" t="s">
        <v>303</v>
      </c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</row>
    <row r="51" spans="1:25" s="81" customFormat="1" ht="22.5" x14ac:dyDescent="0.25">
      <c r="A51" s="138" t="s">
        <v>361</v>
      </c>
      <c r="B51" s="106">
        <f>IF($D$14&lt;&gt;"",0,1500)</f>
        <v>1500</v>
      </c>
      <c r="C51" s="106" t="s">
        <v>362</v>
      </c>
      <c r="D51" s="108" t="s">
        <v>363</v>
      </c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</row>
    <row r="52" spans="1:25" s="81" customFormat="1" ht="15" x14ac:dyDescent="0.25">
      <c r="A52" s="138" t="s">
        <v>364</v>
      </c>
      <c r="B52" s="106">
        <f>IF($D$14&lt;&gt;"",0,IF($C$14*0.2&gt;10000,10000,$C$14*0.2))</f>
        <v>10000</v>
      </c>
      <c r="C52" s="106" t="s">
        <v>365</v>
      </c>
      <c r="D52" s="108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</row>
    <row r="53" spans="1:25" s="81" customFormat="1" ht="15.75" thickBot="1" x14ac:dyDescent="0.3">
      <c r="A53" s="138" t="s">
        <v>366</v>
      </c>
      <c r="B53" s="106">
        <f>IF($D$14&lt;&gt;"",0,5000)</f>
        <v>5000</v>
      </c>
      <c r="C53" s="106" t="s">
        <v>367</v>
      </c>
      <c r="D53" s="108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</row>
    <row r="54" spans="1:25" s="81" customFormat="1" ht="15.75" thickBot="1" x14ac:dyDescent="0.3">
      <c r="A54" s="154" t="s">
        <v>368</v>
      </c>
      <c r="B54" s="155"/>
      <c r="C54" s="155"/>
      <c r="D54" s="156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</row>
    <row r="55" spans="1:25" s="81" customFormat="1" ht="15" x14ac:dyDescent="0.25">
      <c r="A55" s="95" t="s">
        <v>379</v>
      </c>
      <c r="B55" s="106"/>
      <c r="C55" s="106" t="s">
        <v>334</v>
      </c>
      <c r="D55" s="108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</row>
    <row r="56" spans="1:25" s="81" customFormat="1" ht="15" x14ac:dyDescent="0.25">
      <c r="A56" s="95" t="s">
        <v>277</v>
      </c>
      <c r="B56" s="106">
        <v>270</v>
      </c>
      <c r="C56" s="106" t="s">
        <v>335</v>
      </c>
      <c r="D56" s="108" t="s">
        <v>336</v>
      </c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</row>
    <row r="57" spans="1:25" s="81" customFormat="1" ht="15" x14ac:dyDescent="0.25">
      <c r="A57" s="95" t="s">
        <v>278</v>
      </c>
      <c r="B57" s="106">
        <v>270</v>
      </c>
      <c r="C57" s="106" t="s">
        <v>335</v>
      </c>
      <c r="D57" s="108" t="s">
        <v>336</v>
      </c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</row>
    <row r="58" spans="1:25" s="81" customFormat="1" ht="15" x14ac:dyDescent="0.25">
      <c r="A58" s="95" t="s">
        <v>279</v>
      </c>
      <c r="B58" s="106">
        <v>270</v>
      </c>
      <c r="C58" s="106" t="s">
        <v>335</v>
      </c>
      <c r="D58" s="108" t="s">
        <v>336</v>
      </c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</row>
    <row r="59" spans="1:25" s="81" customFormat="1" ht="15.75" thickBot="1" x14ac:dyDescent="0.3">
      <c r="A59" s="109" t="s">
        <v>280</v>
      </c>
      <c r="B59" s="110">
        <v>270</v>
      </c>
      <c r="C59" s="110" t="s">
        <v>335</v>
      </c>
      <c r="D59" s="111" t="s">
        <v>336</v>
      </c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</row>
    <row r="60" spans="1:25" ht="15.75" thickBot="1" x14ac:dyDescent="0.3">
      <c r="A60" s="115"/>
      <c r="B60" s="116"/>
      <c r="C60" s="117" t="s">
        <v>269</v>
      </c>
      <c r="D60" s="114">
        <f>IF(OR($C$14&lt;'Variables '!$C$29,$C$14&gt;'Variables '!$C$30),0,IF($C$13="SI","requiere autorizacion tecnica",IF(($C$14*'Variables '!$B$36)&lt;'Variables '!$B$41,'Variables '!$B$41,$C$14*'Variables '!$B$36)))</f>
        <v>119.99999999999999</v>
      </c>
    </row>
    <row r="61" spans="1:25" ht="15.75" thickBot="1" x14ac:dyDescent="0.3">
      <c r="A61" s="118" t="s">
        <v>72</v>
      </c>
      <c r="B61" s="119"/>
      <c r="C61" s="119"/>
      <c r="D61" s="120">
        <f>IF($D$60="Requiere autorización técnica","Requiere autorización técnica",$D$60*1.05)</f>
        <v>125.99999999999999</v>
      </c>
    </row>
    <row r="62" spans="1:25" ht="15" x14ac:dyDescent="0.25">
      <c r="A62" s="125"/>
      <c r="B62" s="126"/>
      <c r="C62" s="126"/>
      <c r="D62" s="127"/>
    </row>
    <row r="63" spans="1:25" s="84" customFormat="1" ht="15" x14ac:dyDescent="0.25">
      <c r="A63" s="168" t="s">
        <v>73</v>
      </c>
      <c r="B63" s="168"/>
      <c r="C63" s="168"/>
      <c r="D63" s="168"/>
      <c r="E63" s="83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</row>
    <row r="64" spans="1:25" s="84" customFormat="1" ht="15" x14ac:dyDescent="0.25">
      <c r="A64" s="86" t="s">
        <v>74</v>
      </c>
      <c r="B64" s="86"/>
      <c r="C64" s="88"/>
      <c r="D64" s="88"/>
      <c r="E64" s="83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</row>
    <row r="65" spans="1:25" s="84" customFormat="1" ht="15.75" thickBot="1" x14ac:dyDescent="0.3">
      <c r="A65" s="87"/>
      <c r="B65" s="86"/>
      <c r="C65" s="88"/>
      <c r="D65" s="88"/>
      <c r="E65" s="83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</row>
    <row r="66" spans="1:25" s="84" customFormat="1" ht="15" x14ac:dyDescent="0.25">
      <c r="A66" s="89" t="s">
        <v>249</v>
      </c>
      <c r="B66" s="86"/>
      <c r="C66" s="88"/>
      <c r="D66" s="88"/>
      <c r="E66" s="83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</row>
    <row r="67" spans="1:25" s="84" customFormat="1" ht="67.5" customHeight="1" x14ac:dyDescent="0.25">
      <c r="A67" s="148" t="s">
        <v>377</v>
      </c>
      <c r="B67" s="149"/>
      <c r="C67" s="149"/>
      <c r="D67" s="149"/>
      <c r="E67" s="83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</row>
    <row r="68" spans="1:25" ht="0" hidden="1" customHeight="1" x14ac:dyDescent="0.25"/>
    <row r="69" spans="1:25" ht="0" hidden="1" customHeight="1" x14ac:dyDescent="0.25"/>
    <row r="70" spans="1:25" ht="0" hidden="1" customHeight="1" x14ac:dyDescent="0.25"/>
    <row r="71" spans="1:25" ht="0" hidden="1" customHeight="1" x14ac:dyDescent="0.25"/>
    <row r="72" spans="1:25" ht="0" hidden="1" customHeight="1" x14ac:dyDescent="0.25"/>
    <row r="73" spans="1:25" ht="0" hidden="1" customHeight="1" x14ac:dyDescent="0.25"/>
    <row r="74" spans="1:25" ht="0" hidden="1" customHeight="1" x14ac:dyDescent="0.25"/>
    <row r="75" spans="1:25" ht="0" hidden="1" customHeight="1" x14ac:dyDescent="0.25"/>
    <row r="76" spans="1:25" ht="0" hidden="1" customHeight="1" x14ac:dyDescent="0.25"/>
    <row r="77" spans="1:25" ht="0" hidden="1" customHeight="1" x14ac:dyDescent="0.25"/>
    <row r="78" spans="1:25" ht="0" hidden="1" customHeight="1" x14ac:dyDescent="0.25"/>
    <row r="79" spans="1:25" ht="0" hidden="1" customHeight="1" x14ac:dyDescent="0.25"/>
    <row r="80" spans="1:25" ht="0" hidden="1" customHeight="1" x14ac:dyDescent="0.25"/>
    <row r="81" ht="0" hidden="1" customHeight="1" x14ac:dyDescent="0.25"/>
    <row r="82" ht="0" hidden="1" customHeight="1" x14ac:dyDescent="0.25"/>
    <row r="83" ht="0" hidden="1" customHeight="1" x14ac:dyDescent="0.25"/>
    <row r="84" ht="0" hidden="1" customHeight="1" x14ac:dyDescent="0.25"/>
    <row r="85" ht="0" hidden="1" customHeight="1" x14ac:dyDescent="0.25"/>
    <row r="86" ht="0" hidden="1" customHeight="1" x14ac:dyDescent="0.25"/>
    <row r="87" ht="0" hidden="1" customHeight="1" x14ac:dyDescent="0.25"/>
    <row r="88" ht="0" hidden="1" customHeight="1" x14ac:dyDescent="0.25"/>
    <row r="89" ht="0" hidden="1" customHeight="1" x14ac:dyDescent="0.25"/>
    <row r="90" ht="0" hidden="1" customHeight="1" x14ac:dyDescent="0.25"/>
    <row r="91" ht="0" hidden="1" customHeight="1" x14ac:dyDescent="0.25"/>
    <row r="92" ht="0" hidden="1" customHeight="1" x14ac:dyDescent="0.25"/>
    <row r="93" ht="0" hidden="1" customHeight="1" x14ac:dyDescent="0.25"/>
    <row r="94" ht="0" hidden="1" customHeight="1" x14ac:dyDescent="0.25"/>
    <row r="95" ht="0" hidden="1" customHeight="1" x14ac:dyDescent="0.25"/>
    <row r="96" ht="0" hidden="1" customHeight="1" x14ac:dyDescent="0.25"/>
    <row r="97" ht="0" hidden="1" customHeight="1" x14ac:dyDescent="0.25"/>
    <row r="98" ht="0" hidden="1" customHeight="1" x14ac:dyDescent="0.25"/>
    <row r="99" ht="0" hidden="1" customHeight="1" x14ac:dyDescent="0.25"/>
    <row r="100" ht="0" hidden="1" customHeight="1" x14ac:dyDescent="0.25"/>
    <row r="101" ht="0" hidden="1" customHeight="1" x14ac:dyDescent="0.25"/>
    <row r="102" ht="0" hidden="1" customHeight="1" x14ac:dyDescent="0.25"/>
    <row r="103" ht="0" hidden="1" customHeight="1" x14ac:dyDescent="0.25"/>
    <row r="104" ht="0" hidden="1" customHeight="1" x14ac:dyDescent="0.25"/>
    <row r="105" ht="0" hidden="1" customHeight="1" x14ac:dyDescent="0.25"/>
    <row r="106" ht="0" hidden="1" customHeight="1" x14ac:dyDescent="0.25"/>
    <row r="107" ht="0" hidden="1" customHeight="1" x14ac:dyDescent="0.25"/>
    <row r="108" ht="0" hidden="1" customHeight="1" x14ac:dyDescent="0.25"/>
    <row r="109" ht="0" hidden="1" customHeight="1" x14ac:dyDescent="0.25"/>
    <row r="110" ht="0" hidden="1" customHeight="1" x14ac:dyDescent="0.25"/>
    <row r="111" ht="0" hidden="1" customHeight="1" x14ac:dyDescent="0.25"/>
    <row r="112" ht="0" hidden="1" customHeight="1" x14ac:dyDescent="0.25"/>
    <row r="113" ht="0" hidden="1" customHeight="1" x14ac:dyDescent="0.25"/>
    <row r="114" ht="0" hidden="1" customHeight="1" x14ac:dyDescent="0.25"/>
    <row r="115" ht="0" hidden="1" customHeight="1" x14ac:dyDescent="0.25"/>
    <row r="116" ht="0" hidden="1" customHeight="1" x14ac:dyDescent="0.25"/>
    <row r="117" ht="0" hidden="1" customHeight="1" x14ac:dyDescent="0.25"/>
    <row r="118" ht="0" hidden="1" customHeight="1" x14ac:dyDescent="0.25"/>
    <row r="119" ht="0" hidden="1" customHeight="1" x14ac:dyDescent="0.25"/>
    <row r="120" ht="0" hidden="1" customHeight="1" x14ac:dyDescent="0.25"/>
    <row r="121" ht="0" hidden="1" customHeight="1" x14ac:dyDescent="0.25"/>
    <row r="122" ht="0" hidden="1" customHeight="1" x14ac:dyDescent="0.25"/>
    <row r="123" ht="0" hidden="1" customHeight="1" x14ac:dyDescent="0.25"/>
    <row r="124" ht="0" hidden="1" customHeight="1" x14ac:dyDescent="0.25"/>
    <row r="125" ht="0" hidden="1" customHeight="1" x14ac:dyDescent="0.25"/>
    <row r="126" ht="0" hidden="1" customHeight="1" x14ac:dyDescent="0.25"/>
    <row r="127" ht="0" hidden="1" customHeight="1" x14ac:dyDescent="0.25"/>
    <row r="128" ht="0" hidden="1" customHeight="1" x14ac:dyDescent="0.25"/>
    <row r="129" ht="0" hidden="1" customHeight="1" x14ac:dyDescent="0.25"/>
    <row r="130" ht="0" hidden="1" customHeight="1" x14ac:dyDescent="0.25"/>
    <row r="131" ht="0" hidden="1" customHeight="1" x14ac:dyDescent="0.25"/>
    <row r="132" ht="0" hidden="1" customHeight="1" x14ac:dyDescent="0.25"/>
    <row r="133" ht="0" hidden="1" customHeight="1" x14ac:dyDescent="0.25"/>
    <row r="134" ht="0" hidden="1" customHeight="1" x14ac:dyDescent="0.25"/>
    <row r="135" ht="0" hidden="1" customHeight="1" x14ac:dyDescent="0.25"/>
    <row r="136" ht="0" hidden="1" customHeight="1" x14ac:dyDescent="0.25"/>
    <row r="137" ht="0" hidden="1" customHeight="1" x14ac:dyDescent="0.25"/>
    <row r="138" ht="0" hidden="1" customHeight="1" x14ac:dyDescent="0.25"/>
    <row r="139" ht="0" hidden="1" customHeight="1" x14ac:dyDescent="0.25"/>
    <row r="140" ht="0" hidden="1" customHeight="1" x14ac:dyDescent="0.25"/>
    <row r="141" ht="0" hidden="1" customHeight="1" x14ac:dyDescent="0.25"/>
    <row r="142" ht="0" hidden="1" customHeight="1" x14ac:dyDescent="0.25"/>
    <row r="143" ht="0" hidden="1" customHeight="1" x14ac:dyDescent="0.25"/>
    <row r="144" ht="0" hidden="1" customHeight="1" x14ac:dyDescent="0.25"/>
    <row r="145" ht="0" hidden="1" customHeight="1" x14ac:dyDescent="0.25"/>
    <row r="146" ht="0" hidden="1" customHeight="1" x14ac:dyDescent="0.25"/>
    <row r="147" ht="0" hidden="1" customHeight="1" x14ac:dyDescent="0.25"/>
    <row r="148" ht="0" hidden="1" customHeight="1" x14ac:dyDescent="0.25"/>
    <row r="149" ht="0" hidden="1" customHeight="1" x14ac:dyDescent="0.25"/>
    <row r="150" ht="0" hidden="1" customHeight="1" x14ac:dyDescent="0.25"/>
    <row r="151" ht="0" hidden="1" customHeight="1" x14ac:dyDescent="0.25"/>
    <row r="152" ht="0" hidden="1" customHeight="1" x14ac:dyDescent="0.25"/>
    <row r="153" ht="0" hidden="1" customHeight="1" x14ac:dyDescent="0.25"/>
    <row r="154" ht="0" hidden="1" customHeight="1" x14ac:dyDescent="0.25"/>
    <row r="155" ht="0" hidden="1" customHeight="1" x14ac:dyDescent="0.25"/>
    <row r="156" ht="0" hidden="1" customHeight="1" x14ac:dyDescent="0.25"/>
    <row r="157" ht="0" hidden="1" customHeight="1" x14ac:dyDescent="0.25"/>
    <row r="158" ht="0" hidden="1" customHeight="1" x14ac:dyDescent="0.25"/>
    <row r="159" ht="0" hidden="1" customHeight="1" x14ac:dyDescent="0.25"/>
    <row r="160" ht="0" hidden="1" customHeight="1" x14ac:dyDescent="0.25"/>
    <row r="161" ht="0" hidden="1" customHeight="1" x14ac:dyDescent="0.25"/>
    <row r="162" ht="0" hidden="1" customHeight="1" x14ac:dyDescent="0.25"/>
    <row r="163" ht="0" hidden="1" customHeight="1" x14ac:dyDescent="0.25"/>
    <row r="164" ht="0" hidden="1" customHeight="1" x14ac:dyDescent="0.25"/>
    <row r="165" ht="0" hidden="1" customHeight="1" x14ac:dyDescent="0.25"/>
    <row r="166" ht="0" hidden="1" customHeight="1" x14ac:dyDescent="0.25"/>
    <row r="167" ht="0" hidden="1" customHeight="1" x14ac:dyDescent="0.25"/>
    <row r="168" ht="0" hidden="1" customHeight="1" x14ac:dyDescent="0.25"/>
    <row r="169" ht="0" hidden="1" customHeight="1" x14ac:dyDescent="0.25"/>
    <row r="170" ht="0" hidden="1" customHeight="1" x14ac:dyDescent="0.25"/>
    <row r="171" ht="0" hidden="1" customHeight="1" x14ac:dyDescent="0.25"/>
    <row r="172" ht="0" hidden="1" customHeight="1" x14ac:dyDescent="0.25"/>
    <row r="173" ht="0" hidden="1" customHeight="1" x14ac:dyDescent="0.25"/>
    <row r="174" ht="0" hidden="1" customHeight="1" x14ac:dyDescent="0.25"/>
    <row r="175" ht="0" hidden="1" customHeight="1" x14ac:dyDescent="0.25"/>
    <row r="176" ht="0" hidden="1" customHeight="1" x14ac:dyDescent="0.25"/>
    <row r="177" ht="0" hidden="1" customHeight="1" x14ac:dyDescent="0.25"/>
    <row r="178" ht="0" hidden="1" customHeight="1" x14ac:dyDescent="0.25"/>
    <row r="179" ht="0" hidden="1" customHeight="1" x14ac:dyDescent="0.25"/>
    <row r="180" ht="0" hidden="1" customHeight="1" x14ac:dyDescent="0.25"/>
    <row r="181" ht="0" hidden="1" customHeight="1" x14ac:dyDescent="0.25"/>
    <row r="182" ht="0" hidden="1" customHeight="1" x14ac:dyDescent="0.25"/>
    <row r="183" ht="0" hidden="1" customHeight="1" x14ac:dyDescent="0.25"/>
    <row r="184" ht="0" hidden="1" customHeight="1" x14ac:dyDescent="0.25"/>
    <row r="185" ht="0" hidden="1" customHeight="1" x14ac:dyDescent="0.25"/>
    <row r="186" ht="0" hidden="1" customHeight="1" x14ac:dyDescent="0.25"/>
    <row r="187" ht="0" hidden="1" customHeight="1" x14ac:dyDescent="0.25"/>
    <row r="188" ht="0" hidden="1" customHeight="1" x14ac:dyDescent="0.25"/>
    <row r="189" ht="0" hidden="1" customHeight="1" x14ac:dyDescent="0.25"/>
    <row r="190" ht="0" hidden="1" customHeight="1" x14ac:dyDescent="0.25"/>
    <row r="191" ht="0" hidden="1" customHeight="1" x14ac:dyDescent="0.25"/>
  </sheetData>
  <mergeCells count="14">
    <mergeCell ref="B8:C8"/>
    <mergeCell ref="A2:D2"/>
    <mergeCell ref="A3:D3"/>
    <mergeCell ref="A4:D4"/>
    <mergeCell ref="A6:D6"/>
    <mergeCell ref="B7:C7"/>
    <mergeCell ref="A54:D54"/>
    <mergeCell ref="A63:D63"/>
    <mergeCell ref="A67:D67"/>
    <mergeCell ref="B9:C9"/>
    <mergeCell ref="B10:C10"/>
    <mergeCell ref="B11:C11"/>
    <mergeCell ref="B12:C12"/>
    <mergeCell ref="A16:D16"/>
  </mergeCells>
  <dataValidations count="3">
    <dataValidation type="list" allowBlank="1" showInputMessage="1" showErrorMessage="1" sqref="B11" xr:uid="{464E4C80-BA88-4ECE-90A9-23C15278F0C2}">
      <formula1>"30%"</formula1>
    </dataValidation>
    <dataValidation type="list" allowBlank="1" showInputMessage="1" showErrorMessage="1" sqref="B9" xr:uid="{F5C48BE6-FB00-4B08-9313-4FA5A3AEE83A}">
      <formula1>"Casa,Apartamento"</formula1>
    </dataValidation>
    <dataValidation type="list" allowBlank="1" showInputMessage="1" showErrorMessage="1" sqref="C13" xr:uid="{80D07CD9-8961-4452-9840-3BCF5E5765EA}">
      <formula1>"SI,NO"</formula1>
    </dataValidation>
  </dataValidations>
  <printOptions horizontalCentered="1" verticalCentered="1"/>
  <pageMargins left="0.51181102362204722" right="0.59055118110236227" top="0.85" bottom="0.49" header="0.44" footer="0.48"/>
  <pageSetup paperSize="9" scale="62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1:Z186"/>
  <sheetViews>
    <sheetView showGridLines="0" topLeftCell="A27" zoomScale="85" zoomScaleNormal="85" workbookViewId="0">
      <selection activeCell="B41" sqref="B41"/>
    </sheetView>
  </sheetViews>
  <sheetFormatPr baseColWidth="10" defaultRowHeight="15" x14ac:dyDescent="0.25"/>
  <cols>
    <col min="1" max="1" width="16.28515625" customWidth="1"/>
    <col min="2" max="2" width="13.140625" customWidth="1"/>
    <col min="3" max="3" width="14.85546875" customWidth="1"/>
    <col min="7" max="7" width="73" bestFit="1" customWidth="1"/>
    <col min="9" max="9" width="21.140625" customWidth="1"/>
    <col min="10" max="10" width="56.28515625" bestFit="1" customWidth="1"/>
    <col min="11" max="11" width="8.140625" style="3" customWidth="1"/>
    <col min="12" max="12" width="15.7109375" bestFit="1" customWidth="1"/>
    <col min="13" max="13" width="21.7109375" style="26" customWidth="1"/>
    <col min="14" max="14" width="40.7109375" style="26" bestFit="1" customWidth="1"/>
    <col min="15" max="15" width="1.85546875" customWidth="1"/>
    <col min="16" max="16" width="56.28515625" style="3" bestFit="1" customWidth="1"/>
    <col min="17" max="17" width="10.140625" style="3" customWidth="1"/>
    <col min="18" max="18" width="15.7109375" style="3" bestFit="1" customWidth="1"/>
    <col min="19" max="19" width="21.7109375" style="26" customWidth="1"/>
    <col min="20" max="20" width="33" style="26" bestFit="1" customWidth="1"/>
    <col min="22" max="22" width="65.85546875" style="3" bestFit="1" customWidth="1"/>
    <col min="23" max="23" width="13.28515625" style="3" customWidth="1"/>
    <col min="24" max="24" width="15.7109375" style="3" bestFit="1" customWidth="1"/>
    <col min="25" max="25" width="21.7109375" style="26" customWidth="1"/>
    <col min="26" max="26" width="33" style="26" bestFit="1" customWidth="1"/>
  </cols>
  <sheetData>
    <row r="1" spans="1:26" ht="15.75" thickBot="1" x14ac:dyDescent="0.3">
      <c r="J1" t="s">
        <v>63</v>
      </c>
      <c r="P1" s="3" t="s">
        <v>64</v>
      </c>
      <c r="V1" s="3" t="s">
        <v>65</v>
      </c>
    </row>
    <row r="2" spans="1:26" x14ac:dyDescent="0.25">
      <c r="A2" s="170" t="s">
        <v>1</v>
      </c>
      <c r="B2" s="171"/>
      <c r="C2" s="172"/>
      <c r="G2" s="15" t="s">
        <v>50</v>
      </c>
      <c r="H2" s="16" t="s">
        <v>51</v>
      </c>
      <c r="J2" s="17" t="s">
        <v>40</v>
      </c>
      <c r="K2" s="40"/>
      <c r="L2" s="48" t="s">
        <v>41</v>
      </c>
      <c r="M2" s="27" t="s">
        <v>42</v>
      </c>
      <c r="N2" s="31" t="s">
        <v>43</v>
      </c>
      <c r="P2" s="17" t="s">
        <v>40</v>
      </c>
      <c r="Q2" s="40"/>
      <c r="R2" s="49" t="s">
        <v>41</v>
      </c>
      <c r="S2" s="27" t="s">
        <v>42</v>
      </c>
      <c r="T2" s="31" t="s">
        <v>43</v>
      </c>
      <c r="V2" s="17" t="s">
        <v>40</v>
      </c>
      <c r="W2" s="40"/>
      <c r="X2" s="49" t="s">
        <v>41</v>
      </c>
      <c r="Y2" s="27" t="s">
        <v>42</v>
      </c>
      <c r="Z2" s="31" t="s">
        <v>43</v>
      </c>
    </row>
    <row r="3" spans="1:26" x14ac:dyDescent="0.25">
      <c r="A3" t="s">
        <v>44</v>
      </c>
      <c r="G3" s="5" t="str">
        <f>A3&amp;A13&amp;A24</f>
        <v>Multiproteccion Hogar - Standard Casa0.3</v>
      </c>
      <c r="H3" s="12">
        <v>5.4999999999999997E-3</v>
      </c>
      <c r="I3" t="s">
        <v>71</v>
      </c>
      <c r="J3" s="34" t="s">
        <v>9</v>
      </c>
      <c r="K3" s="41"/>
      <c r="L3" s="22">
        <f>'COT. CONTENIDO Y ESTRUCTURA'!$C$13</f>
        <v>0</v>
      </c>
      <c r="M3" s="28"/>
      <c r="N3" s="32" t="s">
        <v>117</v>
      </c>
      <c r="O3" t="s">
        <v>116</v>
      </c>
      <c r="P3" s="34" t="s">
        <v>9</v>
      </c>
      <c r="Q3" s="41"/>
      <c r="R3" s="22">
        <f>'COT. CONTENIDO Y ESTRUCTURA'!$C$13</f>
        <v>0</v>
      </c>
      <c r="S3" s="28"/>
      <c r="T3" s="32"/>
      <c r="V3" s="23" t="s">
        <v>82</v>
      </c>
      <c r="W3" s="43"/>
      <c r="X3" s="22" t="e">
        <f>#REF!</f>
        <v>#REF!</v>
      </c>
      <c r="Y3" s="28"/>
      <c r="Z3" s="32"/>
    </row>
    <row r="4" spans="1:26" x14ac:dyDescent="0.25">
      <c r="A4" s="2" t="s">
        <v>45</v>
      </c>
      <c r="G4" s="5" t="str">
        <f>A3&amp;A14&amp;A24</f>
        <v>Multiproteccion Hogar - Standard Apartamento0.3</v>
      </c>
      <c r="H4" s="12">
        <v>4.4999999999999997E-3</v>
      </c>
      <c r="I4" s="3" t="s">
        <v>71</v>
      </c>
      <c r="J4" s="34" t="s">
        <v>252</v>
      </c>
      <c r="N4" s="32" t="s">
        <v>251</v>
      </c>
      <c r="P4" s="34" t="s">
        <v>252</v>
      </c>
    </row>
    <row r="5" spans="1:26" s="3" customFormat="1" x14ac:dyDescent="0.25">
      <c r="A5" s="3" t="s">
        <v>46</v>
      </c>
      <c r="G5" s="5" t="str">
        <f>A3&amp;A15&amp;A24</f>
        <v>Multiproteccion Hogar - Standard Comercio0.3</v>
      </c>
      <c r="H5" s="1" t="s">
        <v>8</v>
      </c>
      <c r="I5" s="3" t="s">
        <v>71</v>
      </c>
      <c r="J5" s="34" t="s">
        <v>53</v>
      </c>
      <c r="K5" s="41"/>
      <c r="L5" s="22">
        <f>'COT. CONTENIDO Y ESTRUCTURA'!$C$13</f>
        <v>0</v>
      </c>
      <c r="M5" s="28"/>
      <c r="N5" s="32" t="s">
        <v>69</v>
      </c>
      <c r="O5"/>
      <c r="P5" s="34" t="s">
        <v>53</v>
      </c>
      <c r="Q5" s="41"/>
      <c r="R5" s="22">
        <f>'COT. CONTENIDO Y ESTRUCTURA'!$C$13</f>
        <v>0</v>
      </c>
      <c r="S5" s="28"/>
      <c r="T5" s="32" t="s">
        <v>69</v>
      </c>
      <c r="U5"/>
      <c r="V5" s="23" t="s">
        <v>83</v>
      </c>
      <c r="W5" s="43"/>
      <c r="X5" s="22" t="e">
        <f>#REF!</f>
        <v>#REF!</v>
      </c>
      <c r="Y5" s="28"/>
      <c r="Z5" s="32" t="s">
        <v>67</v>
      </c>
    </row>
    <row r="6" spans="1:26" s="2" customFormat="1" x14ac:dyDescent="0.25">
      <c r="A6" s="2" t="s">
        <v>47</v>
      </c>
      <c r="G6" s="7" t="str">
        <f>$A$4&amp;A13&amp;A24</f>
        <v>Multiproteccion Hogar - Premium Casa0.3</v>
      </c>
      <c r="H6" s="12">
        <v>7.4999999999999997E-3</v>
      </c>
      <c r="I6" s="39" t="s">
        <v>64</v>
      </c>
      <c r="J6" s="34" t="s">
        <v>10</v>
      </c>
      <c r="K6" s="41"/>
      <c r="L6" s="22">
        <f>'COT. CONTENIDO Y ESTRUCTURA'!$C$13</f>
        <v>0</v>
      </c>
      <c r="M6" s="28"/>
      <c r="N6" s="32" t="s">
        <v>69</v>
      </c>
      <c r="O6" s="3"/>
      <c r="P6" s="34" t="s">
        <v>10</v>
      </c>
      <c r="Q6" s="41"/>
      <c r="R6" s="22">
        <f>'COT. CONTENIDO Y ESTRUCTURA'!$C$13</f>
        <v>0</v>
      </c>
      <c r="S6" s="28"/>
      <c r="T6" s="32" t="s">
        <v>69</v>
      </c>
      <c r="U6" s="3"/>
      <c r="V6" s="23" t="s">
        <v>84</v>
      </c>
      <c r="W6" s="43"/>
      <c r="X6" s="22" t="e">
        <f>#REF!</f>
        <v>#REF!</v>
      </c>
      <c r="Y6" s="28"/>
      <c r="Z6" s="32" t="s">
        <v>67</v>
      </c>
    </row>
    <row r="7" spans="1:26" s="3" customFormat="1" x14ac:dyDescent="0.25">
      <c r="A7" s="3" t="s">
        <v>48</v>
      </c>
      <c r="G7" s="7" t="str">
        <f>$A$4&amp;A14&amp;A24</f>
        <v>Multiproteccion Hogar - Premium Apartamento0.3</v>
      </c>
      <c r="H7" s="12">
        <v>6.4999999999999997E-3</v>
      </c>
      <c r="I7" s="39" t="s">
        <v>64</v>
      </c>
      <c r="J7" s="34" t="s">
        <v>11</v>
      </c>
      <c r="K7" s="41"/>
      <c r="L7" s="22">
        <f>'COT. CONTENIDO Y ESTRUCTURA'!$C$13</f>
        <v>0</v>
      </c>
      <c r="M7" s="28"/>
      <c r="N7" s="32" t="s">
        <v>118</v>
      </c>
      <c r="O7" s="2"/>
      <c r="P7" s="34" t="s">
        <v>11</v>
      </c>
      <c r="Q7" s="41"/>
      <c r="R7" s="22">
        <f>'COT. CONTENIDO Y ESTRUCTURA'!$C$13</f>
        <v>0</v>
      </c>
      <c r="S7" s="28"/>
      <c r="T7" s="32" t="s">
        <v>81</v>
      </c>
      <c r="U7" s="2"/>
      <c r="V7" s="23" t="s">
        <v>85</v>
      </c>
      <c r="W7" s="43"/>
      <c r="X7" s="22" t="e">
        <f>#REF!</f>
        <v>#REF!</v>
      </c>
      <c r="Y7" s="28"/>
      <c r="Z7" s="32" t="s">
        <v>67</v>
      </c>
    </row>
    <row r="8" spans="1:26" s="3" customFormat="1" x14ac:dyDescent="0.25">
      <c r="A8" s="3" t="s">
        <v>49</v>
      </c>
      <c r="G8" s="7" t="str">
        <f>$A$4&amp;A15&amp;A24</f>
        <v>Multiproteccion Hogar - Premium Comercio0.3</v>
      </c>
      <c r="H8" s="1" t="s">
        <v>8</v>
      </c>
      <c r="I8" s="39" t="s">
        <v>64</v>
      </c>
      <c r="J8" s="34" t="s">
        <v>12</v>
      </c>
      <c r="K8" s="41"/>
      <c r="L8" s="22">
        <f>'COT. CONTENIDO Y ESTRUCTURA'!$C$13</f>
        <v>0</v>
      </c>
      <c r="M8" s="28"/>
      <c r="N8" s="32" t="s">
        <v>118</v>
      </c>
      <c r="P8" s="34" t="s">
        <v>12</v>
      </c>
      <c r="Q8" s="41"/>
      <c r="R8" s="22">
        <f>'COT. CONTENIDO Y ESTRUCTURA'!$C$13</f>
        <v>0</v>
      </c>
      <c r="S8" s="28"/>
      <c r="T8" s="32" t="s">
        <v>81</v>
      </c>
      <c r="V8" s="23" t="s">
        <v>86</v>
      </c>
      <c r="W8" s="43"/>
      <c r="X8" s="22" t="e">
        <f>#REF!</f>
        <v>#REF!</v>
      </c>
      <c r="Y8" s="28"/>
      <c r="Z8" s="32"/>
    </row>
    <row r="9" spans="1:26" x14ac:dyDescent="0.25">
      <c r="A9" t="s">
        <v>0</v>
      </c>
      <c r="G9" s="6" t="str">
        <f>$A$5&amp;A13&amp;A24</f>
        <v>Multiproteccion Hogar - Standard - Colaboradores Casa0.3</v>
      </c>
      <c r="H9" s="12">
        <v>3.5999999999999999E-3</v>
      </c>
      <c r="I9" s="3" t="s">
        <v>71</v>
      </c>
      <c r="J9" s="34" t="s">
        <v>13</v>
      </c>
      <c r="K9" s="41"/>
      <c r="L9" s="22">
        <f>'COT. CONTENIDO Y ESTRUCTURA'!$C$13</f>
        <v>0</v>
      </c>
      <c r="M9" s="28"/>
      <c r="N9" s="32" t="s">
        <v>118</v>
      </c>
      <c r="O9" s="3"/>
      <c r="P9" s="34" t="s">
        <v>13</v>
      </c>
      <c r="Q9" s="41"/>
      <c r="R9" s="22">
        <f>'COT. CONTENIDO Y ESTRUCTURA'!$C$13</f>
        <v>0</v>
      </c>
      <c r="S9" s="28"/>
      <c r="T9" s="32" t="s">
        <v>81</v>
      </c>
      <c r="U9" s="3"/>
      <c r="V9" s="23" t="s">
        <v>11</v>
      </c>
      <c r="W9" s="43"/>
      <c r="X9" s="22" t="e">
        <f>#REF!</f>
        <v>#REF!</v>
      </c>
      <c r="Y9" s="28"/>
      <c r="Z9" s="32" t="s">
        <v>147</v>
      </c>
    </row>
    <row r="10" spans="1:26" x14ac:dyDescent="0.25">
      <c r="G10" s="6" t="str">
        <f>$A$5&amp;A14&amp;A24</f>
        <v>Multiproteccion Hogar - Standard - Colaboradores Apartamento0.3</v>
      </c>
      <c r="H10" s="12">
        <v>3.5999999999999999E-3</v>
      </c>
      <c r="I10" s="3" t="s">
        <v>71</v>
      </c>
      <c r="J10" s="34" t="s">
        <v>14</v>
      </c>
      <c r="K10" s="41"/>
      <c r="L10" s="22">
        <f>'COT. CONTENIDO Y ESTRUCTURA'!$C$13</f>
        <v>0</v>
      </c>
      <c r="M10" s="28"/>
      <c r="N10" s="32"/>
      <c r="P10" s="34" t="s">
        <v>14</v>
      </c>
      <c r="Q10" s="41"/>
      <c r="R10" s="22">
        <f>'COT. CONTENIDO Y ESTRUCTURA'!$C$13</f>
        <v>0</v>
      </c>
      <c r="S10" s="28"/>
      <c r="T10" s="32"/>
      <c r="V10" s="23" t="s">
        <v>87</v>
      </c>
      <c r="W10" s="43"/>
      <c r="X10" s="22" t="e">
        <f>#REF!</f>
        <v>#REF!</v>
      </c>
      <c r="Y10" s="28"/>
      <c r="Z10" s="32" t="s">
        <v>147</v>
      </c>
    </row>
    <row r="11" spans="1:26" x14ac:dyDescent="0.25">
      <c r="G11" s="6" t="str">
        <f>$A$5&amp;A15&amp;A24</f>
        <v>Multiproteccion Hogar - Standard - Colaboradores Comercio0.3</v>
      </c>
      <c r="H11" s="1" t="s">
        <v>8</v>
      </c>
      <c r="I11" s="3" t="s">
        <v>71</v>
      </c>
      <c r="J11" s="34" t="s">
        <v>15</v>
      </c>
      <c r="K11" s="41"/>
      <c r="L11" s="22">
        <f>'COT. CONTENIDO Y ESTRUCTURA'!$C$13</f>
        <v>0</v>
      </c>
      <c r="M11" s="28"/>
      <c r="N11" s="32" t="s">
        <v>119</v>
      </c>
      <c r="P11" s="34" t="s">
        <v>15</v>
      </c>
      <c r="Q11" s="41"/>
      <c r="R11" s="22">
        <f>'COT. CONTENIDO Y ESTRUCTURA'!$C$13</f>
        <v>0</v>
      </c>
      <c r="S11" s="28"/>
      <c r="T11" s="32" t="s">
        <v>66</v>
      </c>
      <c r="V11" s="23" t="s">
        <v>88</v>
      </c>
      <c r="W11" s="43"/>
      <c r="X11" s="22" t="e">
        <f>#REF!</f>
        <v>#REF!</v>
      </c>
      <c r="Y11" s="28"/>
      <c r="Z11" s="32" t="s">
        <v>148</v>
      </c>
    </row>
    <row r="12" spans="1:26" s="3" customFormat="1" x14ac:dyDescent="0.25">
      <c r="A12" s="170" t="s">
        <v>4</v>
      </c>
      <c r="B12" s="171"/>
      <c r="C12" s="172"/>
      <c r="G12" s="4" t="str">
        <f>$A$6&amp;A13&amp;A24</f>
        <v>Multiproteccion Hogar- Premium - Colaboradores Casa0.3</v>
      </c>
      <c r="H12" s="12">
        <v>5.4999999999999997E-3</v>
      </c>
      <c r="I12" s="39" t="s">
        <v>64</v>
      </c>
      <c r="J12" s="35" t="s">
        <v>16</v>
      </c>
      <c r="K12" s="42">
        <v>0.2</v>
      </c>
      <c r="L12" s="22">
        <f>K12*$L$11</f>
        <v>0</v>
      </c>
      <c r="M12" s="28"/>
      <c r="N12" s="32" t="s">
        <v>119</v>
      </c>
      <c r="O12"/>
      <c r="P12" s="35" t="s">
        <v>16</v>
      </c>
      <c r="Q12" s="42">
        <v>0.3</v>
      </c>
      <c r="R12" s="22">
        <f>Q12*$R$11</f>
        <v>0</v>
      </c>
      <c r="S12" s="28"/>
      <c r="T12" s="32" t="s">
        <v>66</v>
      </c>
      <c r="U12"/>
      <c r="V12" s="18" t="s">
        <v>108</v>
      </c>
      <c r="W12" s="47">
        <v>0.25</v>
      </c>
      <c r="X12" s="22" t="e">
        <f>W12*$X$11</f>
        <v>#REF!</v>
      </c>
      <c r="Y12" s="28"/>
      <c r="Z12" s="32"/>
    </row>
    <row r="13" spans="1:26" x14ac:dyDescent="0.25">
      <c r="A13" t="s">
        <v>75</v>
      </c>
      <c r="G13" s="4" t="str">
        <f>$A$6&amp;A14&amp;A24</f>
        <v>Multiproteccion Hogar- Premium - Colaboradores Apartamento0.3</v>
      </c>
      <c r="H13" s="12">
        <v>5.4999999999999997E-3</v>
      </c>
      <c r="I13" s="39" t="s">
        <v>64</v>
      </c>
      <c r="J13" s="35" t="s">
        <v>17</v>
      </c>
      <c r="K13" s="42">
        <v>0.25</v>
      </c>
      <c r="L13" s="22">
        <f>K13*$L$11</f>
        <v>0</v>
      </c>
      <c r="M13" s="28"/>
      <c r="N13" s="32" t="s">
        <v>119</v>
      </c>
      <c r="O13" s="3"/>
      <c r="P13" s="35" t="s">
        <v>17</v>
      </c>
      <c r="Q13" s="42">
        <v>0.3</v>
      </c>
      <c r="R13" s="22">
        <f>Q13*$R$11</f>
        <v>0</v>
      </c>
      <c r="S13" s="28"/>
      <c r="T13" s="32" t="s">
        <v>66</v>
      </c>
      <c r="U13" s="3"/>
      <c r="V13" s="18" t="s">
        <v>89</v>
      </c>
      <c r="W13" s="47"/>
      <c r="X13" s="22" t="e">
        <f>X11</f>
        <v>#REF!</v>
      </c>
      <c r="Y13" s="28"/>
      <c r="Z13" s="32" t="s">
        <v>67</v>
      </c>
    </row>
    <row r="14" spans="1:26" x14ac:dyDescent="0.25">
      <c r="A14" t="s">
        <v>3</v>
      </c>
      <c r="G14" s="4" t="str">
        <f>$A$6&amp;A15&amp;A24</f>
        <v>Multiproteccion Hogar- Premium - Colaboradores Comercio0.3</v>
      </c>
      <c r="H14" s="1" t="s">
        <v>8</v>
      </c>
      <c r="I14" s="39" t="s">
        <v>64</v>
      </c>
      <c r="J14" s="35" t="s">
        <v>54</v>
      </c>
      <c r="K14" s="42">
        <v>0.25</v>
      </c>
      <c r="L14" s="22">
        <f>K14*$L$11</f>
        <v>0</v>
      </c>
      <c r="M14" s="28"/>
      <c r="N14" s="32" t="s">
        <v>119</v>
      </c>
      <c r="P14" s="35" t="s">
        <v>54</v>
      </c>
      <c r="Q14" s="42">
        <v>0.3</v>
      </c>
      <c r="R14" s="22">
        <f>Q14*$R$11</f>
        <v>0</v>
      </c>
      <c r="S14" s="28"/>
      <c r="T14" s="32" t="s">
        <v>66</v>
      </c>
      <c r="V14" s="18" t="s">
        <v>90</v>
      </c>
      <c r="W14" s="47">
        <v>0</v>
      </c>
      <c r="X14" s="22" t="e">
        <f>X13</f>
        <v>#REF!</v>
      </c>
      <c r="Y14" s="28"/>
      <c r="Z14" s="32" t="s">
        <v>67</v>
      </c>
    </row>
    <row r="15" spans="1:26" ht="22.5" x14ac:dyDescent="0.25">
      <c r="A15" t="s">
        <v>76</v>
      </c>
      <c r="G15" s="6" t="str">
        <f>$A$7&amp;$A$13&amp;A18&amp;A24</f>
        <v>Multiproteccion Hogar - Standard - Clientes del BancoCasaPreferencial0.3</v>
      </c>
      <c r="H15" s="13">
        <v>4.2500000000000003E-3</v>
      </c>
      <c r="I15" s="3" t="s">
        <v>71</v>
      </c>
      <c r="J15" s="35" t="s">
        <v>55</v>
      </c>
      <c r="K15" s="42">
        <v>0</v>
      </c>
      <c r="L15" s="22">
        <v>7500</v>
      </c>
      <c r="M15" s="29" t="s">
        <v>120</v>
      </c>
      <c r="N15" s="32" t="s">
        <v>67</v>
      </c>
      <c r="P15" s="35" t="s">
        <v>55</v>
      </c>
      <c r="Q15" s="42">
        <v>0</v>
      </c>
      <c r="R15" s="22">
        <v>10000</v>
      </c>
      <c r="S15" s="29" t="s">
        <v>120</v>
      </c>
      <c r="T15" s="32" t="s">
        <v>67</v>
      </c>
      <c r="V15" s="18" t="s">
        <v>91</v>
      </c>
      <c r="W15" s="47">
        <v>0</v>
      </c>
      <c r="X15" s="22" t="e">
        <f>X14</f>
        <v>#REF!</v>
      </c>
      <c r="Y15" s="29"/>
      <c r="Z15" s="32"/>
    </row>
    <row r="16" spans="1:26" ht="22.5" x14ac:dyDescent="0.25">
      <c r="G16" s="6" t="str">
        <f>$A$7&amp;$A$13&amp;A19&amp;A24</f>
        <v>Multiproteccion Hogar - Standard - Clientes del BancoCasaPlus0.3</v>
      </c>
      <c r="H16" s="13">
        <v>4.3499999999999997E-3</v>
      </c>
      <c r="I16" s="3" t="s">
        <v>71</v>
      </c>
      <c r="J16" s="35" t="s">
        <v>18</v>
      </c>
      <c r="K16" s="42">
        <v>0</v>
      </c>
      <c r="L16" s="22">
        <v>500</v>
      </c>
      <c r="M16" s="29" t="s">
        <v>120</v>
      </c>
      <c r="N16" s="32"/>
      <c r="P16" s="35" t="s">
        <v>18</v>
      </c>
      <c r="Q16" s="42">
        <v>0</v>
      </c>
      <c r="R16" s="22">
        <v>750</v>
      </c>
      <c r="S16" s="29" t="s">
        <v>120</v>
      </c>
      <c r="T16" s="32"/>
      <c r="V16" s="18" t="s">
        <v>95</v>
      </c>
      <c r="W16" s="47">
        <v>0.25</v>
      </c>
      <c r="X16" s="22" t="e">
        <f>W16*$X$11</f>
        <v>#REF!</v>
      </c>
      <c r="Y16" s="29" t="s">
        <v>97</v>
      </c>
      <c r="Z16" s="32"/>
    </row>
    <row r="17" spans="1:26" ht="22.5" x14ac:dyDescent="0.25">
      <c r="A17" s="170" t="s">
        <v>5</v>
      </c>
      <c r="B17" s="171"/>
      <c r="C17" s="172"/>
      <c r="G17" s="6" t="str">
        <f>$A$7&amp;$A$13&amp;A20&amp;A24</f>
        <v>Multiproteccion Hogar - Standard - Clientes del BancoCasaPersonal0.3</v>
      </c>
      <c r="H17" s="13">
        <v>4.4000000000000003E-3</v>
      </c>
      <c r="I17" s="3" t="s">
        <v>71</v>
      </c>
      <c r="J17" s="35" t="s">
        <v>56</v>
      </c>
      <c r="K17" s="42">
        <v>0.1</v>
      </c>
      <c r="L17" s="22">
        <f>K17*$L$11</f>
        <v>0</v>
      </c>
      <c r="M17" s="29" t="s">
        <v>68</v>
      </c>
      <c r="N17" s="32" t="s">
        <v>121</v>
      </c>
      <c r="P17" s="35" t="s">
        <v>56</v>
      </c>
      <c r="Q17" s="42">
        <v>0.15</v>
      </c>
      <c r="R17" s="22">
        <f>Q17*$R$11</f>
        <v>0</v>
      </c>
      <c r="S17" s="29" t="s">
        <v>79</v>
      </c>
      <c r="T17" s="32" t="s">
        <v>146</v>
      </c>
      <c r="V17" s="18" t="s">
        <v>96</v>
      </c>
      <c r="W17" s="47">
        <v>0.1</v>
      </c>
      <c r="X17" s="22" t="e">
        <f>W17*$X$11</f>
        <v>#REF!</v>
      </c>
      <c r="Y17" s="29" t="s">
        <v>98</v>
      </c>
      <c r="Z17" s="52"/>
    </row>
    <row r="18" spans="1:26" ht="22.5" x14ac:dyDescent="0.25">
      <c r="A18" t="s">
        <v>77</v>
      </c>
      <c r="G18" s="9" t="str">
        <f>$A$7&amp;$A$14&amp;A18&amp;A24</f>
        <v>Multiproteccion Hogar - Standard - Clientes del BancoApartamentoPreferencial0.3</v>
      </c>
      <c r="H18" s="13">
        <v>4.2500000000000003E-3</v>
      </c>
      <c r="I18" s="3" t="s">
        <v>71</v>
      </c>
      <c r="J18" s="35" t="s">
        <v>57</v>
      </c>
      <c r="K18" s="42">
        <v>0</v>
      </c>
      <c r="L18" s="22">
        <f>K18*$L$11</f>
        <v>0</v>
      </c>
      <c r="M18" s="29" t="s">
        <v>122</v>
      </c>
      <c r="N18" s="32"/>
      <c r="P18" s="35" t="s">
        <v>57</v>
      </c>
      <c r="Q18" s="42">
        <v>0</v>
      </c>
      <c r="R18" s="22">
        <f>Q18*$R$11</f>
        <v>0</v>
      </c>
      <c r="S18" s="29" t="s">
        <v>79</v>
      </c>
      <c r="T18" s="32"/>
      <c r="V18" s="18" t="s">
        <v>99</v>
      </c>
      <c r="W18" s="47">
        <v>0.15</v>
      </c>
      <c r="X18" s="22" t="e">
        <f>W18*$X$11</f>
        <v>#REF!</v>
      </c>
      <c r="Y18" s="29" t="s">
        <v>100</v>
      </c>
      <c r="Z18" s="32"/>
    </row>
    <row r="19" spans="1:26" ht="22.5" x14ac:dyDescent="0.25">
      <c r="A19" t="s">
        <v>6</v>
      </c>
      <c r="G19" s="9" t="str">
        <f>$A$7&amp;$A$14&amp;A19&amp;A24</f>
        <v>Multiproteccion Hogar - Standard - Clientes del BancoApartamentoPlus0.3</v>
      </c>
      <c r="H19" s="13">
        <v>4.3499999999999997E-3</v>
      </c>
      <c r="I19" s="3" t="s">
        <v>71</v>
      </c>
      <c r="J19" s="35" t="s">
        <v>58</v>
      </c>
      <c r="K19" s="42">
        <v>0.25</v>
      </c>
      <c r="L19" s="22">
        <f>K19*$L$11</f>
        <v>0</v>
      </c>
      <c r="M19" s="29" t="s">
        <v>122</v>
      </c>
      <c r="N19" s="32"/>
      <c r="P19" s="35" t="s">
        <v>58</v>
      </c>
      <c r="Q19" s="42">
        <v>0.25</v>
      </c>
      <c r="R19" s="22">
        <f>Q19*$R$11</f>
        <v>0</v>
      </c>
      <c r="S19" s="29" t="s">
        <v>79</v>
      </c>
      <c r="T19" s="32"/>
      <c r="V19" s="18" t="s">
        <v>92</v>
      </c>
      <c r="W19" s="47">
        <v>0</v>
      </c>
      <c r="X19" s="22">
        <v>100000</v>
      </c>
      <c r="Y19" s="29" t="s">
        <v>149</v>
      </c>
      <c r="Z19" s="32" t="s">
        <v>67</v>
      </c>
    </row>
    <row r="20" spans="1:26" ht="22.5" x14ac:dyDescent="0.25">
      <c r="A20" t="s">
        <v>7</v>
      </c>
      <c r="G20" s="9" t="str">
        <f>$A$7&amp;$A$14&amp;A20&amp;A24</f>
        <v>Multiproteccion Hogar - Standard - Clientes del BancoApartamentoPersonal0.3</v>
      </c>
      <c r="H20" s="13">
        <v>4.4000000000000003E-3</v>
      </c>
      <c r="I20" s="3" t="s">
        <v>71</v>
      </c>
      <c r="J20" s="35" t="s">
        <v>20</v>
      </c>
      <c r="K20" s="42">
        <v>0</v>
      </c>
      <c r="L20" s="22">
        <v>150</v>
      </c>
      <c r="M20" s="29" t="s">
        <v>123</v>
      </c>
      <c r="N20" s="32"/>
      <c r="P20" s="35" t="s">
        <v>20</v>
      </c>
      <c r="Q20" s="42">
        <v>0</v>
      </c>
      <c r="R20" s="22">
        <v>250</v>
      </c>
      <c r="S20" s="29" t="s">
        <v>123</v>
      </c>
      <c r="T20" s="32"/>
      <c r="V20" s="18" t="s">
        <v>93</v>
      </c>
      <c r="W20" s="47">
        <v>0</v>
      </c>
      <c r="X20" s="22" t="e">
        <f>W20*$X$11</f>
        <v>#REF!</v>
      </c>
      <c r="Y20" s="29" t="s">
        <v>151</v>
      </c>
      <c r="Z20" s="32" t="s">
        <v>67</v>
      </c>
    </row>
    <row r="21" spans="1:26" x14ac:dyDescent="0.25">
      <c r="A21" t="s">
        <v>8</v>
      </c>
      <c r="G21" s="10" t="str">
        <f>$A$8&amp;$A$13&amp;A18&amp;A24</f>
        <v>Multiproteccion Hogar - Premium - Clientes del BancoCasaPreferencial0.3</v>
      </c>
      <c r="H21" s="13">
        <v>6.2500000000000003E-3</v>
      </c>
      <c r="I21" s="39" t="s">
        <v>64</v>
      </c>
      <c r="J21" s="35" t="s">
        <v>21</v>
      </c>
      <c r="K21" s="42">
        <v>0</v>
      </c>
      <c r="L21" s="22">
        <v>250</v>
      </c>
      <c r="M21" s="29" t="s">
        <v>123</v>
      </c>
      <c r="N21" s="32"/>
      <c r="P21" s="35" t="s">
        <v>21</v>
      </c>
      <c r="Q21" s="42">
        <v>0</v>
      </c>
      <c r="R21" s="22">
        <v>350</v>
      </c>
      <c r="S21" s="29" t="s">
        <v>123</v>
      </c>
      <c r="T21" s="32"/>
      <c r="V21" s="18" t="s">
        <v>101</v>
      </c>
      <c r="W21" s="47">
        <v>0.2</v>
      </c>
      <c r="X21" s="22" t="e">
        <f>MIN(W21*$X$11,20000)</f>
        <v>#REF!</v>
      </c>
      <c r="Y21" s="29" t="s">
        <v>152</v>
      </c>
      <c r="Z21" s="32" t="s">
        <v>67</v>
      </c>
    </row>
    <row r="22" spans="1:26" x14ac:dyDescent="0.25">
      <c r="G22" s="10" t="str">
        <f>$A$8&amp;$A$13&amp;A19&amp;A24</f>
        <v>Multiproteccion Hogar - Premium - Clientes del BancoCasaPlus0.3</v>
      </c>
      <c r="H22" s="13">
        <v>6.3499999999999997E-3</v>
      </c>
      <c r="I22" s="39" t="s">
        <v>64</v>
      </c>
      <c r="J22" s="35" t="s">
        <v>60</v>
      </c>
      <c r="K22" s="42">
        <v>0</v>
      </c>
      <c r="L22" s="22">
        <v>250</v>
      </c>
      <c r="M22" s="29" t="s">
        <v>123</v>
      </c>
      <c r="N22" s="32"/>
      <c r="P22" s="35" t="s">
        <v>60</v>
      </c>
      <c r="Q22" s="42">
        <v>0</v>
      </c>
      <c r="R22" s="22">
        <v>350</v>
      </c>
      <c r="S22" s="29" t="s">
        <v>123</v>
      </c>
      <c r="T22" s="32"/>
      <c r="V22" s="55" t="s">
        <v>102</v>
      </c>
      <c r="W22" s="56">
        <v>0.2</v>
      </c>
      <c r="X22" s="57" t="e">
        <f>MIN(W22*$X$11,5000)</f>
        <v>#REF!</v>
      </c>
      <c r="Y22" s="58" t="s">
        <v>153</v>
      </c>
      <c r="Z22" s="59" t="s">
        <v>104</v>
      </c>
    </row>
    <row r="23" spans="1:26" x14ac:dyDescent="0.25">
      <c r="A23" s="62">
        <v>0.3</v>
      </c>
      <c r="G23" s="10" t="str">
        <f>$A$8&amp;$A$13&amp;A20&amp;A24</f>
        <v>Multiproteccion Hogar - Premium - Clientes del BancoCasaPersonal0.3</v>
      </c>
      <c r="H23" s="13" t="s">
        <v>8</v>
      </c>
      <c r="I23" s="39" t="s">
        <v>64</v>
      </c>
      <c r="J23" s="35" t="s">
        <v>61</v>
      </c>
      <c r="K23" s="42">
        <v>0</v>
      </c>
      <c r="L23" s="22">
        <v>250</v>
      </c>
      <c r="M23" s="29" t="s">
        <v>123</v>
      </c>
      <c r="N23" s="32"/>
      <c r="P23" s="35" t="s">
        <v>61</v>
      </c>
      <c r="Q23" s="42">
        <v>0</v>
      </c>
      <c r="R23" s="22">
        <v>350</v>
      </c>
      <c r="S23" s="29" t="s">
        <v>123</v>
      </c>
      <c r="T23" s="32"/>
      <c r="V23" s="55" t="s">
        <v>105</v>
      </c>
      <c r="W23" s="56">
        <v>0.2</v>
      </c>
      <c r="X23" s="57" t="e">
        <f>MIN(W23*$X$11,5000)</f>
        <v>#REF!</v>
      </c>
      <c r="Y23" s="58" t="s">
        <v>153</v>
      </c>
      <c r="Z23" s="59" t="s">
        <v>104</v>
      </c>
    </row>
    <row r="24" spans="1:26" x14ac:dyDescent="0.25">
      <c r="A24" s="60">
        <v>0.3</v>
      </c>
      <c r="G24" s="8" t="str">
        <f>$A$8&amp;$A$14&amp;A18&amp;A24</f>
        <v>Multiproteccion Hogar - Premium - Clientes del BancoApartamentoPreferencial0.3</v>
      </c>
      <c r="H24" s="13">
        <v>6.2500000000000003E-3</v>
      </c>
      <c r="I24" s="39" t="s">
        <v>64</v>
      </c>
      <c r="J24" s="35" t="s">
        <v>59</v>
      </c>
      <c r="K24" s="42">
        <v>0</v>
      </c>
      <c r="L24" s="22">
        <v>150</v>
      </c>
      <c r="M24" s="29" t="s">
        <v>123</v>
      </c>
      <c r="N24" s="32"/>
      <c r="P24" s="35" t="s">
        <v>59</v>
      </c>
      <c r="Q24" s="42">
        <v>0</v>
      </c>
      <c r="R24" s="22">
        <v>250</v>
      </c>
      <c r="S24" s="29" t="s">
        <v>123</v>
      </c>
      <c r="T24" s="32"/>
      <c r="V24" s="55" t="s">
        <v>106</v>
      </c>
      <c r="W24" s="56">
        <v>0.2</v>
      </c>
      <c r="X24" s="57" t="e">
        <f>MIN(W24*$X$11,5000)</f>
        <v>#REF!</v>
      </c>
      <c r="Y24" s="58" t="s">
        <v>150</v>
      </c>
      <c r="Z24" s="59" t="s">
        <v>67</v>
      </c>
    </row>
    <row r="25" spans="1:26" x14ac:dyDescent="0.25">
      <c r="A25" s="60">
        <v>1</v>
      </c>
      <c r="G25" s="8" t="str">
        <f>$A$8&amp;$A$14&amp;A19&amp;A24</f>
        <v>Multiproteccion Hogar - Premium - Clientes del BancoApartamentoPlus0.3</v>
      </c>
      <c r="H25" s="13">
        <v>6.3499999999999997E-3</v>
      </c>
      <c r="I25" s="39" t="s">
        <v>64</v>
      </c>
      <c r="J25" s="35" t="s">
        <v>23</v>
      </c>
      <c r="K25" s="42">
        <v>0</v>
      </c>
      <c r="L25" s="22">
        <v>1500</v>
      </c>
      <c r="M25" s="29" t="s">
        <v>123</v>
      </c>
      <c r="N25" s="32" t="s">
        <v>124</v>
      </c>
      <c r="P25" s="35" t="s">
        <v>23</v>
      </c>
      <c r="Q25" s="42">
        <v>0</v>
      </c>
      <c r="R25" s="22">
        <v>2500</v>
      </c>
      <c r="S25" s="29" t="s">
        <v>123</v>
      </c>
      <c r="T25" s="32" t="s">
        <v>124</v>
      </c>
      <c r="V25" s="18" t="s">
        <v>107</v>
      </c>
      <c r="W25" s="47">
        <v>0.1</v>
      </c>
      <c r="X25" s="22" t="e">
        <f>W25*$X$11</f>
        <v>#REF!</v>
      </c>
      <c r="Y25" s="29"/>
      <c r="Z25" s="32" t="s">
        <v>67</v>
      </c>
    </row>
    <row r="26" spans="1:26" ht="34.5" thickBot="1" x14ac:dyDescent="0.3">
      <c r="G26" s="8" t="str">
        <f>$A$8&amp;$A$14&amp;A20&amp;A24</f>
        <v>Multiproteccion Hogar - Premium - Clientes del BancoApartamentoPersonal0.3</v>
      </c>
      <c r="H26" s="13" t="s">
        <v>8</v>
      </c>
      <c r="I26" s="39" t="s">
        <v>64</v>
      </c>
      <c r="J26" s="35" t="s">
        <v>24</v>
      </c>
      <c r="K26" s="42">
        <v>0</v>
      </c>
      <c r="L26" s="22">
        <v>500</v>
      </c>
      <c r="M26" s="29" t="s">
        <v>123</v>
      </c>
      <c r="N26" s="32" t="s">
        <v>69</v>
      </c>
      <c r="P26" s="35" t="s">
        <v>24</v>
      </c>
      <c r="Q26" s="42">
        <v>0</v>
      </c>
      <c r="R26" s="22">
        <v>750</v>
      </c>
      <c r="S26" s="29" t="s">
        <v>123</v>
      </c>
      <c r="T26" s="32" t="s">
        <v>69</v>
      </c>
      <c r="V26" s="18" t="s">
        <v>37</v>
      </c>
      <c r="W26" s="47">
        <v>0</v>
      </c>
      <c r="X26" s="22">
        <v>10000</v>
      </c>
      <c r="Y26" s="29" t="s">
        <v>133</v>
      </c>
      <c r="Z26" s="32"/>
    </row>
    <row r="27" spans="1:26" x14ac:dyDescent="0.25">
      <c r="A27" s="173" t="s">
        <v>246</v>
      </c>
      <c r="B27" s="174"/>
      <c r="C27" s="175"/>
      <c r="G27" s="11" t="str">
        <f>$A$9&amp;$A$15</f>
        <v>Multiproteccion ComercialComercio</v>
      </c>
      <c r="H27" s="14">
        <v>8.0000000000000002E-3</v>
      </c>
      <c r="I27" s="39" t="s">
        <v>65</v>
      </c>
      <c r="J27" s="36" t="s">
        <v>62</v>
      </c>
      <c r="K27" s="42">
        <v>0.1</v>
      </c>
      <c r="L27" s="22">
        <f>K27*$L$11</f>
        <v>0</v>
      </c>
      <c r="M27" s="29" t="s">
        <v>125</v>
      </c>
      <c r="N27" s="32" t="s">
        <v>69</v>
      </c>
      <c r="P27" s="36" t="s">
        <v>62</v>
      </c>
      <c r="Q27" s="42">
        <v>0.3</v>
      </c>
      <c r="R27" s="22">
        <f>Q27*$R$11</f>
        <v>0</v>
      </c>
      <c r="S27" s="29" t="s">
        <v>134</v>
      </c>
      <c r="T27" s="32" t="s">
        <v>69</v>
      </c>
      <c r="V27" s="18" t="s">
        <v>19</v>
      </c>
      <c r="W27" s="47">
        <v>0.2</v>
      </c>
      <c r="X27" s="22" t="e">
        <f>MIN(W27*$X$11,5000)</f>
        <v>#REF!</v>
      </c>
      <c r="Y27" s="29" t="s">
        <v>103</v>
      </c>
      <c r="Z27" s="32"/>
    </row>
    <row r="28" spans="1:26" ht="33.75" x14ac:dyDescent="0.25">
      <c r="A28" s="53"/>
      <c r="B28" s="54" t="s">
        <v>271</v>
      </c>
      <c r="C28" s="129" t="s">
        <v>272</v>
      </c>
      <c r="G28" s="15" t="s">
        <v>50</v>
      </c>
      <c r="H28" s="16" t="s">
        <v>51</v>
      </c>
      <c r="I28" s="3"/>
      <c r="J28" s="35" t="s">
        <v>25</v>
      </c>
      <c r="K28" s="42">
        <v>0</v>
      </c>
      <c r="L28" s="22">
        <f>K28*$L$11</f>
        <v>0</v>
      </c>
      <c r="M28" s="29" t="s">
        <v>126</v>
      </c>
      <c r="N28" s="32"/>
      <c r="P28" s="35" t="s">
        <v>25</v>
      </c>
      <c r="Q28" s="42">
        <v>0</v>
      </c>
      <c r="R28" s="22">
        <f>Q28*$R$11</f>
        <v>0</v>
      </c>
      <c r="S28" s="29" t="s">
        <v>135</v>
      </c>
      <c r="T28" s="32"/>
      <c r="V28" s="18" t="s">
        <v>94</v>
      </c>
      <c r="W28" s="47">
        <v>0</v>
      </c>
      <c r="X28" s="22" t="e">
        <f>W28*$X$11</f>
        <v>#REF!</v>
      </c>
      <c r="Y28" s="29"/>
      <c r="Z28" s="32"/>
    </row>
    <row r="29" spans="1:26" ht="33.75" x14ac:dyDescent="0.25">
      <c r="A29" s="53" t="s">
        <v>247</v>
      </c>
      <c r="B29" s="130">
        <v>10000</v>
      </c>
      <c r="C29" s="131">
        <v>30000</v>
      </c>
      <c r="G29" s="5" t="s">
        <v>221</v>
      </c>
      <c r="H29" s="12">
        <v>6.4999999999999997E-3</v>
      </c>
      <c r="I29" s="3" t="s">
        <v>71</v>
      </c>
      <c r="J29" s="35" t="s">
        <v>26</v>
      </c>
      <c r="K29" s="42">
        <f>'COT. CONTENIDO Y ESTRUCTURA'!B11</f>
        <v>0.3</v>
      </c>
      <c r="L29" s="22">
        <f>K29*$L$11</f>
        <v>0</v>
      </c>
      <c r="M29" s="29" t="s">
        <v>128</v>
      </c>
      <c r="N29" s="32" t="s">
        <v>69</v>
      </c>
      <c r="P29" s="35" t="s">
        <v>26</v>
      </c>
      <c r="Q29" s="42">
        <f>'COT. CONTENIDO Y ESTRUCTURA'!B11</f>
        <v>0.3</v>
      </c>
      <c r="R29" s="22">
        <f>Q29*$R$11</f>
        <v>0</v>
      </c>
      <c r="S29" s="29" t="s">
        <v>136</v>
      </c>
      <c r="T29" s="32" t="s">
        <v>69</v>
      </c>
      <c r="V29" s="53"/>
      <c r="W29" s="54"/>
      <c r="X29" s="20"/>
      <c r="Y29" s="29"/>
      <c r="Z29" s="32"/>
    </row>
    <row r="30" spans="1:26" ht="23.25" thickBot="1" x14ac:dyDescent="0.3">
      <c r="A30" s="132" t="s">
        <v>248</v>
      </c>
      <c r="B30" s="133">
        <v>100000</v>
      </c>
      <c r="C30" s="134">
        <v>1000000</v>
      </c>
      <c r="G30" s="5" t="s">
        <v>222</v>
      </c>
      <c r="H30" s="12">
        <v>5.4999999999999997E-3</v>
      </c>
      <c r="I30" s="3" t="s">
        <v>71</v>
      </c>
      <c r="J30" s="35" t="s">
        <v>27</v>
      </c>
      <c r="K30" s="42">
        <v>0.15</v>
      </c>
      <c r="L30" s="22">
        <f>K30*$L$11</f>
        <v>0</v>
      </c>
      <c r="M30" s="29" t="s">
        <v>129</v>
      </c>
      <c r="N30" s="32" t="s">
        <v>69</v>
      </c>
      <c r="P30" s="35" t="s">
        <v>27</v>
      </c>
      <c r="Q30" s="42">
        <v>0.3</v>
      </c>
      <c r="R30" s="22">
        <f>Q30*$R$11</f>
        <v>0</v>
      </c>
      <c r="S30" s="29" t="s">
        <v>137</v>
      </c>
      <c r="T30" s="32" t="s">
        <v>69</v>
      </c>
      <c r="V30" s="18"/>
      <c r="W30" s="44"/>
      <c r="X30" s="20"/>
      <c r="Y30" s="29"/>
      <c r="Z30" s="32"/>
    </row>
    <row r="31" spans="1:26" ht="23.25" customHeight="1" x14ac:dyDescent="0.25">
      <c r="G31" s="5" t="s">
        <v>223</v>
      </c>
      <c r="H31" s="1" t="s">
        <v>8</v>
      </c>
      <c r="I31" s="3" t="s">
        <v>71</v>
      </c>
      <c r="J31" s="38" t="s">
        <v>28</v>
      </c>
      <c r="K31" s="42">
        <v>0</v>
      </c>
      <c r="L31" s="22">
        <v>1000</v>
      </c>
      <c r="M31" s="29" t="s">
        <v>127</v>
      </c>
      <c r="N31" s="32" t="s">
        <v>69</v>
      </c>
      <c r="P31" s="38" t="s">
        <v>28</v>
      </c>
      <c r="Q31" s="42">
        <v>0</v>
      </c>
      <c r="R31" s="22">
        <v>2000</v>
      </c>
      <c r="S31" s="29" t="s">
        <v>138</v>
      </c>
      <c r="T31" s="32" t="s">
        <v>69</v>
      </c>
      <c r="V31" s="24"/>
      <c r="W31" s="45"/>
      <c r="X31" s="25"/>
      <c r="Y31" s="29"/>
      <c r="Z31" s="32"/>
    </row>
    <row r="32" spans="1:26" ht="57" thickBot="1" x14ac:dyDescent="0.3">
      <c r="A32" s="63"/>
      <c r="G32" s="7" t="s">
        <v>224</v>
      </c>
      <c r="H32" s="12">
        <v>8.5000000000000006E-3</v>
      </c>
      <c r="I32" s="39" t="s">
        <v>64</v>
      </c>
      <c r="J32" s="35" t="s">
        <v>29</v>
      </c>
      <c r="K32" s="42">
        <v>0.15</v>
      </c>
      <c r="L32" s="22">
        <f>K32*$L$11</f>
        <v>0</v>
      </c>
      <c r="M32" s="29" t="s">
        <v>130</v>
      </c>
      <c r="N32" s="32"/>
      <c r="P32" s="35" t="s">
        <v>29</v>
      </c>
      <c r="Q32" s="42">
        <v>0.2</v>
      </c>
      <c r="R32" s="22">
        <f>Q32*$R$11</f>
        <v>0</v>
      </c>
      <c r="S32" s="29" t="s">
        <v>139</v>
      </c>
      <c r="T32" s="32"/>
      <c r="V32" s="18"/>
      <c r="W32" s="44"/>
      <c r="X32" s="20"/>
      <c r="Y32" s="29"/>
      <c r="Z32" s="32"/>
    </row>
    <row r="33" spans="1:26" ht="17.25" customHeight="1" x14ac:dyDescent="0.25">
      <c r="A33" s="176" t="s">
        <v>383</v>
      </c>
      <c r="B33" s="177"/>
      <c r="G33" s="7" t="s">
        <v>225</v>
      </c>
      <c r="H33" s="12">
        <v>7.4999999999999997E-3</v>
      </c>
      <c r="I33" s="39" t="s">
        <v>64</v>
      </c>
      <c r="J33" s="35" t="s">
        <v>22</v>
      </c>
      <c r="K33" s="42">
        <v>0.1</v>
      </c>
      <c r="L33" s="22">
        <f>K33*$L$11</f>
        <v>0</v>
      </c>
      <c r="M33" s="29" t="s">
        <v>70</v>
      </c>
      <c r="N33" s="32"/>
      <c r="P33" s="35" t="s">
        <v>22</v>
      </c>
      <c r="Q33" s="42">
        <v>0.15</v>
      </c>
      <c r="R33" s="22">
        <f>Q33*$R$11</f>
        <v>0</v>
      </c>
      <c r="S33" s="29" t="s">
        <v>80</v>
      </c>
      <c r="T33" s="32"/>
      <c r="V33" s="18"/>
      <c r="W33" s="44"/>
      <c r="X33" s="25"/>
      <c r="Y33" s="29"/>
      <c r="Z33" s="32"/>
    </row>
    <row r="34" spans="1:26" ht="33.75" x14ac:dyDescent="0.25">
      <c r="A34" s="53" t="s">
        <v>271</v>
      </c>
      <c r="B34" s="135">
        <v>4.4999999999999997E-3</v>
      </c>
      <c r="G34" s="7" t="s">
        <v>226</v>
      </c>
      <c r="H34" s="1" t="s">
        <v>8</v>
      </c>
      <c r="I34" s="39" t="s">
        <v>64</v>
      </c>
      <c r="J34" s="35" t="s">
        <v>30</v>
      </c>
      <c r="K34" s="42">
        <v>0</v>
      </c>
      <c r="L34" s="22">
        <f>K34*$L$11</f>
        <v>0</v>
      </c>
      <c r="M34" s="29" t="s">
        <v>131</v>
      </c>
      <c r="N34" s="32" t="s">
        <v>69</v>
      </c>
      <c r="P34" s="35" t="s">
        <v>30</v>
      </c>
      <c r="Q34" s="42">
        <v>0</v>
      </c>
      <c r="R34" s="22">
        <f>Q34*$R$11</f>
        <v>0</v>
      </c>
      <c r="S34" s="29" t="s">
        <v>140</v>
      </c>
      <c r="T34" s="32" t="s">
        <v>69</v>
      </c>
      <c r="V34" s="18"/>
      <c r="W34" s="44"/>
      <c r="X34" s="25"/>
      <c r="Y34" s="29"/>
      <c r="Z34" s="32"/>
    </row>
    <row r="35" spans="1:26" x14ac:dyDescent="0.25">
      <c r="A35" s="53" t="s">
        <v>380</v>
      </c>
      <c r="B35" s="135">
        <v>8.9999999999999998E-4</v>
      </c>
      <c r="G35" s="6" t="s">
        <v>227</v>
      </c>
      <c r="H35" s="12">
        <v>4.5999999999999999E-3</v>
      </c>
      <c r="I35" s="3" t="s">
        <v>71</v>
      </c>
      <c r="J35" s="35" t="s">
        <v>31</v>
      </c>
      <c r="K35" s="42">
        <v>0</v>
      </c>
      <c r="L35" s="22">
        <v>150</v>
      </c>
      <c r="M35" s="29" t="s">
        <v>132</v>
      </c>
      <c r="N35" s="32"/>
      <c r="P35" s="35" t="s">
        <v>31</v>
      </c>
      <c r="Q35" s="42">
        <v>0</v>
      </c>
      <c r="R35" s="22">
        <v>250</v>
      </c>
      <c r="S35" s="29" t="s">
        <v>141</v>
      </c>
      <c r="T35" s="32"/>
      <c r="V35" s="18"/>
      <c r="W35" s="44"/>
      <c r="X35" s="20"/>
      <c r="Y35" s="29"/>
      <c r="Z35" s="32"/>
    </row>
    <row r="36" spans="1:26" ht="23.25" thickBot="1" x14ac:dyDescent="0.3">
      <c r="A36" s="132" t="s">
        <v>382</v>
      </c>
      <c r="B36" s="136">
        <v>1.1999999999999999E-3</v>
      </c>
      <c r="G36" s="6" t="s">
        <v>228</v>
      </c>
      <c r="H36" s="12">
        <v>4.5999999999999999E-3</v>
      </c>
      <c r="I36" s="3" t="s">
        <v>71</v>
      </c>
      <c r="J36" s="35" t="s">
        <v>32</v>
      </c>
      <c r="K36" s="42">
        <v>0</v>
      </c>
      <c r="L36" s="22">
        <f>K36*$L$11</f>
        <v>0</v>
      </c>
      <c r="M36" s="29" t="s">
        <v>143</v>
      </c>
      <c r="N36" s="32"/>
      <c r="P36" s="35" t="s">
        <v>32</v>
      </c>
      <c r="Q36" s="42">
        <v>0</v>
      </c>
      <c r="R36" s="22">
        <f>Q36*$R$11</f>
        <v>0</v>
      </c>
      <c r="S36" s="29" t="s">
        <v>142</v>
      </c>
      <c r="T36" s="32"/>
      <c r="V36" s="18"/>
      <c r="W36" s="44"/>
      <c r="X36" s="25"/>
      <c r="Y36" s="29"/>
      <c r="Z36" s="32"/>
    </row>
    <row r="37" spans="1:26" x14ac:dyDescent="0.25">
      <c r="G37" s="6" t="s">
        <v>229</v>
      </c>
      <c r="H37" s="1" t="s">
        <v>8</v>
      </c>
      <c r="I37" s="3" t="s">
        <v>71</v>
      </c>
      <c r="J37" s="35" t="s">
        <v>33</v>
      </c>
      <c r="K37" s="42">
        <v>0</v>
      </c>
      <c r="L37" s="22">
        <v>250</v>
      </c>
      <c r="M37" s="29" t="s">
        <v>132</v>
      </c>
      <c r="N37" s="32"/>
      <c r="P37" s="35" t="s">
        <v>33</v>
      </c>
      <c r="Q37" s="42">
        <v>0</v>
      </c>
      <c r="R37" s="22">
        <v>500</v>
      </c>
      <c r="S37" s="29" t="s">
        <v>141</v>
      </c>
      <c r="T37" s="32"/>
      <c r="V37" s="18"/>
      <c r="W37" s="44"/>
      <c r="X37" s="25"/>
      <c r="Y37" s="29"/>
      <c r="Z37" s="32"/>
    </row>
    <row r="38" spans="1:26" x14ac:dyDescent="0.25">
      <c r="G38" s="4" t="s">
        <v>230</v>
      </c>
      <c r="H38" s="12">
        <v>6.4999999999999997E-3</v>
      </c>
      <c r="I38" s="39" t="s">
        <v>64</v>
      </c>
      <c r="J38" s="35" t="s">
        <v>34</v>
      </c>
      <c r="K38" s="42">
        <v>0</v>
      </c>
      <c r="L38" s="22">
        <v>750</v>
      </c>
      <c r="M38" s="29" t="s">
        <v>132</v>
      </c>
      <c r="N38" s="32"/>
      <c r="P38" s="35" t="s">
        <v>34</v>
      </c>
      <c r="Q38" s="42">
        <v>0</v>
      </c>
      <c r="R38" s="22">
        <v>1000</v>
      </c>
      <c r="S38" s="29" t="s">
        <v>141</v>
      </c>
      <c r="T38" s="32"/>
      <c r="V38" s="18"/>
      <c r="W38" s="44"/>
      <c r="X38" s="25"/>
      <c r="Y38" s="29"/>
      <c r="Z38" s="32"/>
    </row>
    <row r="39" spans="1:26" ht="15.75" thickBot="1" x14ac:dyDescent="0.3">
      <c r="G39" s="4" t="s">
        <v>231</v>
      </c>
      <c r="H39" s="12">
        <v>6.4999999999999997E-3</v>
      </c>
      <c r="I39" s="39" t="s">
        <v>64</v>
      </c>
      <c r="J39" s="35" t="s">
        <v>35</v>
      </c>
      <c r="K39" s="42">
        <v>0</v>
      </c>
      <c r="L39" s="22">
        <v>250</v>
      </c>
      <c r="M39" s="29" t="s">
        <v>132</v>
      </c>
      <c r="N39" s="32"/>
      <c r="P39" s="35" t="s">
        <v>35</v>
      </c>
      <c r="Q39" s="42">
        <v>0</v>
      </c>
      <c r="R39" s="22">
        <v>500</v>
      </c>
      <c r="S39" s="29" t="s">
        <v>141</v>
      </c>
      <c r="T39" s="32"/>
      <c r="V39" s="24"/>
      <c r="W39" s="45"/>
      <c r="X39" s="25"/>
      <c r="Y39" s="29"/>
      <c r="Z39" s="32"/>
    </row>
    <row r="40" spans="1:26" x14ac:dyDescent="0.25">
      <c r="A40" s="176" t="s">
        <v>381</v>
      </c>
      <c r="B40" s="177"/>
      <c r="G40" s="4" t="s">
        <v>232</v>
      </c>
      <c r="H40" s="1" t="s">
        <v>8</v>
      </c>
      <c r="I40" s="39" t="s">
        <v>64</v>
      </c>
      <c r="J40" s="35" t="s">
        <v>36</v>
      </c>
      <c r="K40" s="42">
        <v>0</v>
      </c>
      <c r="L40" s="22">
        <v>100000</v>
      </c>
      <c r="M40" s="29" t="s">
        <v>123</v>
      </c>
      <c r="N40" s="32" t="s">
        <v>69</v>
      </c>
      <c r="P40" s="35" t="s">
        <v>36</v>
      </c>
      <c r="Q40" s="42">
        <v>0</v>
      </c>
      <c r="R40" s="22">
        <v>150000</v>
      </c>
      <c r="S40" s="29" t="s">
        <v>144</v>
      </c>
      <c r="T40" s="32" t="s">
        <v>69</v>
      </c>
      <c r="V40" s="24"/>
      <c r="W40" s="45"/>
      <c r="X40" s="20"/>
      <c r="Y40" s="29"/>
      <c r="Z40" s="32"/>
    </row>
    <row r="41" spans="1:26" ht="33.75" x14ac:dyDescent="0.25">
      <c r="A41" s="53" t="s">
        <v>380</v>
      </c>
      <c r="B41" s="135">
        <v>30</v>
      </c>
      <c r="G41" s="6" t="s">
        <v>158</v>
      </c>
      <c r="H41" s="13">
        <v>5.2500000000000003E-3</v>
      </c>
      <c r="I41" s="3" t="s">
        <v>71</v>
      </c>
      <c r="J41" s="35" t="s">
        <v>37</v>
      </c>
      <c r="K41" s="42">
        <v>0</v>
      </c>
      <c r="L41" s="22">
        <v>10000</v>
      </c>
      <c r="M41" s="29" t="s">
        <v>133</v>
      </c>
      <c r="N41" s="32"/>
      <c r="P41" s="35" t="s">
        <v>37</v>
      </c>
      <c r="Q41" s="42">
        <v>0</v>
      </c>
      <c r="R41" s="22">
        <v>25000</v>
      </c>
      <c r="S41" s="29" t="s">
        <v>145</v>
      </c>
      <c r="T41" s="32"/>
      <c r="V41" s="18"/>
      <c r="W41" s="44"/>
      <c r="X41" s="20"/>
      <c r="Y41" s="29"/>
      <c r="Z41" s="32"/>
    </row>
    <row r="42" spans="1:26" ht="15.75" thickBot="1" x14ac:dyDescent="0.3">
      <c r="A42" s="132" t="s">
        <v>271</v>
      </c>
      <c r="B42" s="136">
        <v>45</v>
      </c>
      <c r="G42" s="6" t="s">
        <v>159</v>
      </c>
      <c r="H42" s="13">
        <v>5.3499999999999997E-3</v>
      </c>
      <c r="I42" s="3" t="s">
        <v>71</v>
      </c>
      <c r="J42" s="35" t="s">
        <v>38</v>
      </c>
      <c r="K42" s="42">
        <v>0</v>
      </c>
      <c r="L42" s="22">
        <f>K42*$L$11</f>
        <v>0</v>
      </c>
      <c r="M42" s="28"/>
      <c r="N42" s="32"/>
      <c r="P42" s="35" t="s">
        <v>38</v>
      </c>
      <c r="Q42" s="42">
        <v>0</v>
      </c>
      <c r="R42" s="22">
        <f>Q42*$R$11</f>
        <v>0</v>
      </c>
      <c r="S42" s="28"/>
      <c r="T42" s="32"/>
      <c r="V42" s="18"/>
      <c r="W42" s="44"/>
      <c r="X42" s="20"/>
      <c r="Y42" s="29"/>
      <c r="Z42" s="32"/>
    </row>
    <row r="43" spans="1:26" ht="15.75" thickBot="1" x14ac:dyDescent="0.3">
      <c r="G43" s="6" t="s">
        <v>160</v>
      </c>
      <c r="H43" s="61" t="s">
        <v>8</v>
      </c>
      <c r="I43" s="3" t="s">
        <v>71</v>
      </c>
      <c r="J43" s="37" t="s">
        <v>39</v>
      </c>
      <c r="K43" s="50">
        <v>0</v>
      </c>
      <c r="L43" s="51">
        <f>K43*$L$11</f>
        <v>0</v>
      </c>
      <c r="M43" s="30"/>
      <c r="N43" s="33"/>
      <c r="P43" s="37" t="s">
        <v>39</v>
      </c>
      <c r="Q43" s="50">
        <v>0</v>
      </c>
      <c r="R43" s="51">
        <f>Q43*$R$11</f>
        <v>0</v>
      </c>
      <c r="S43" s="30"/>
      <c r="T43" s="33"/>
      <c r="V43" s="18"/>
      <c r="W43" s="44"/>
      <c r="X43" s="20"/>
      <c r="Y43" s="29"/>
      <c r="Z43" s="32"/>
    </row>
    <row r="44" spans="1:26" x14ac:dyDescent="0.25">
      <c r="G44" s="9" t="s">
        <v>161</v>
      </c>
      <c r="H44" s="13">
        <v>5.2500000000000003E-3</v>
      </c>
      <c r="I44" s="3" t="s">
        <v>71</v>
      </c>
      <c r="V44" s="18"/>
      <c r="W44" s="44"/>
      <c r="X44" s="20"/>
      <c r="Y44" s="29"/>
      <c r="Z44" s="32"/>
    </row>
    <row r="45" spans="1:26" x14ac:dyDescent="0.25">
      <c r="G45" s="9" t="s">
        <v>162</v>
      </c>
      <c r="H45" s="13">
        <v>5.3499999999999997E-3</v>
      </c>
      <c r="I45" s="3" t="s">
        <v>71</v>
      </c>
      <c r="V45" s="18"/>
      <c r="W45" s="44"/>
      <c r="X45" s="20"/>
      <c r="Y45" s="29"/>
      <c r="Z45" s="32"/>
    </row>
    <row r="46" spans="1:26" x14ac:dyDescent="0.25">
      <c r="G46" s="9" t="s">
        <v>163</v>
      </c>
      <c r="H46" s="61" t="s">
        <v>8</v>
      </c>
      <c r="I46" s="3" t="s">
        <v>71</v>
      </c>
      <c r="V46" s="18"/>
      <c r="W46" s="44"/>
      <c r="X46" s="20"/>
      <c r="Y46" s="29"/>
      <c r="Z46" s="32"/>
    </row>
    <row r="47" spans="1:26" x14ac:dyDescent="0.25">
      <c r="G47" s="10" t="s">
        <v>164</v>
      </c>
      <c r="H47" s="13">
        <v>6.3499999999999997E-3</v>
      </c>
      <c r="I47" s="39" t="s">
        <v>64</v>
      </c>
      <c r="V47" s="18"/>
      <c r="W47" s="44"/>
      <c r="X47" s="20"/>
      <c r="Y47" s="28"/>
      <c r="Z47" s="32"/>
    </row>
    <row r="48" spans="1:26" ht="15.75" thickBot="1" x14ac:dyDescent="0.3">
      <c r="G48" s="10" t="s">
        <v>165</v>
      </c>
      <c r="H48" s="13">
        <v>7.3499999999999998E-3</v>
      </c>
      <c r="I48" s="39" t="s">
        <v>64</v>
      </c>
      <c r="V48" s="19"/>
      <c r="W48" s="46"/>
      <c r="X48" s="21"/>
      <c r="Y48" s="30"/>
      <c r="Z48" s="33"/>
    </row>
    <row r="49" spans="7:26" x14ac:dyDescent="0.25">
      <c r="G49" s="10" t="s">
        <v>166</v>
      </c>
      <c r="H49" s="13" t="s">
        <v>8</v>
      </c>
      <c r="I49" s="39" t="s">
        <v>64</v>
      </c>
    </row>
    <row r="50" spans="7:26" s="3" customFormat="1" x14ac:dyDescent="0.25">
      <c r="G50" s="8" t="s">
        <v>167</v>
      </c>
      <c r="H50" s="13">
        <v>6.3499999999999997E-3</v>
      </c>
      <c r="I50" s="39" t="s">
        <v>64</v>
      </c>
      <c r="M50" s="26"/>
      <c r="N50" s="26"/>
      <c r="S50" s="26"/>
      <c r="T50" s="26"/>
      <c r="Y50" s="26"/>
      <c r="Z50" s="26"/>
    </row>
    <row r="51" spans="7:26" s="3" customFormat="1" x14ac:dyDescent="0.25">
      <c r="G51" s="8" t="s">
        <v>168</v>
      </c>
      <c r="H51" s="13">
        <v>7.3499999999999998E-3</v>
      </c>
      <c r="I51" s="39" t="s">
        <v>64</v>
      </c>
      <c r="M51" s="26"/>
      <c r="N51" s="26"/>
      <c r="S51" s="26"/>
      <c r="T51" s="26"/>
      <c r="Y51" s="26"/>
      <c r="Z51" s="26"/>
    </row>
    <row r="52" spans="7:26" x14ac:dyDescent="0.25">
      <c r="G52" s="8" t="s">
        <v>169</v>
      </c>
      <c r="H52" s="13" t="s">
        <v>8</v>
      </c>
      <c r="I52" s="39" t="s">
        <v>64</v>
      </c>
    </row>
    <row r="53" spans="7:26" x14ac:dyDescent="0.25">
      <c r="G53" s="11" t="s">
        <v>233</v>
      </c>
      <c r="H53" s="14">
        <v>8.0000000000000002E-3</v>
      </c>
      <c r="I53" s="39" t="s">
        <v>65</v>
      </c>
    </row>
    <row r="55" spans="7:26" x14ac:dyDescent="0.25">
      <c r="G55" s="5" t="s">
        <v>234</v>
      </c>
      <c r="H55" t="s">
        <v>109</v>
      </c>
    </row>
    <row r="56" spans="7:26" x14ac:dyDescent="0.25">
      <c r="G56" s="7" t="s">
        <v>235</v>
      </c>
      <c r="H56" s="3" t="s">
        <v>109</v>
      </c>
    </row>
    <row r="57" spans="7:26" x14ac:dyDescent="0.25">
      <c r="G57" s="6" t="s">
        <v>236</v>
      </c>
      <c r="H57" s="3" t="s">
        <v>109</v>
      </c>
    </row>
    <row r="58" spans="7:26" x14ac:dyDescent="0.25">
      <c r="G58" s="4" t="s">
        <v>237</v>
      </c>
      <c r="H58" s="3" t="s">
        <v>109</v>
      </c>
    </row>
    <row r="59" spans="7:26" x14ac:dyDescent="0.25">
      <c r="G59" s="10" t="s">
        <v>156</v>
      </c>
      <c r="H59" t="s">
        <v>110</v>
      </c>
    </row>
    <row r="60" spans="7:26" x14ac:dyDescent="0.25">
      <c r="G60" s="8" t="s">
        <v>157</v>
      </c>
      <c r="H60" s="3" t="s">
        <v>110</v>
      </c>
    </row>
    <row r="61" spans="7:26" x14ac:dyDescent="0.25">
      <c r="G61" s="6" t="str">
        <f>$A$7&amp;A13&amp;A24</f>
        <v>Multiproteccion Hogar - Standard - Clientes del BancoCasa0.3</v>
      </c>
      <c r="H61" t="s">
        <v>111</v>
      </c>
    </row>
    <row r="62" spans="7:26" x14ac:dyDescent="0.25">
      <c r="G62" s="6" t="str">
        <f>$A$7&amp;A14&amp;A24</f>
        <v>Multiproteccion Hogar - Standard - Clientes del BancoApartamento0.3</v>
      </c>
      <c r="H62" s="3" t="s">
        <v>111</v>
      </c>
    </row>
    <row r="63" spans="7:26" x14ac:dyDescent="0.25">
      <c r="G63" s="6" t="str">
        <f>$A$7&amp;A15&amp;A24</f>
        <v>Multiproteccion Hogar - Standard - Clientes del BancoComercio0.3</v>
      </c>
      <c r="H63" s="3" t="s">
        <v>111</v>
      </c>
    </row>
    <row r="64" spans="7:26" x14ac:dyDescent="0.25">
      <c r="G64" s="6" t="str">
        <f>$A$8&amp;A13&amp;A24</f>
        <v>Multiproteccion Hogar - Premium - Clientes del BancoCasa0.3</v>
      </c>
      <c r="H64" s="3" t="s">
        <v>111</v>
      </c>
    </row>
    <row r="65" spans="7:8" x14ac:dyDescent="0.25">
      <c r="G65" s="6" t="str">
        <f>$A$8&amp;A14&amp;A24</f>
        <v>Multiproteccion Hogar - Premium - Clientes del BancoApartamento0.3</v>
      </c>
      <c r="H65" s="3" t="s">
        <v>111</v>
      </c>
    </row>
    <row r="66" spans="7:8" x14ac:dyDescent="0.25">
      <c r="G66" s="6" t="str">
        <f>$A$8&amp;A15&amp;A24</f>
        <v>Multiproteccion Hogar - Premium - Clientes del BancoComercio0.3</v>
      </c>
      <c r="H66" s="3" t="s">
        <v>111</v>
      </c>
    </row>
    <row r="67" spans="7:8" x14ac:dyDescent="0.25">
      <c r="G67" s="5" t="str">
        <f>$A$3&amp;$A$13&amp;$A$18&amp;A24</f>
        <v>Multiproteccion Hogar - Standard CasaPreferencial0.3</v>
      </c>
      <c r="H67" t="s">
        <v>112</v>
      </c>
    </row>
    <row r="68" spans="7:8" x14ac:dyDescent="0.25">
      <c r="G68" s="5" t="str">
        <f>$A$3&amp;$A$14&amp;$A$18&amp;A24</f>
        <v>Multiproteccion Hogar - Standard ApartamentoPreferencial0.3</v>
      </c>
      <c r="H68" s="3" t="s">
        <v>112</v>
      </c>
    </row>
    <row r="69" spans="7:8" x14ac:dyDescent="0.25">
      <c r="G69" s="5" t="str">
        <f>$A$3&amp;$A$15&amp;$A$18&amp;A24</f>
        <v>Multiproteccion Hogar - Standard ComercioPreferencial0.3</v>
      </c>
      <c r="H69" s="3" t="s">
        <v>112</v>
      </c>
    </row>
    <row r="70" spans="7:8" x14ac:dyDescent="0.25">
      <c r="G70" s="5" t="str">
        <f>$A$3&amp;$A$13&amp;$A$19&amp;A24</f>
        <v>Multiproteccion Hogar - Standard CasaPlus0.3</v>
      </c>
      <c r="H70" s="3" t="s">
        <v>112</v>
      </c>
    </row>
    <row r="71" spans="7:8" x14ac:dyDescent="0.25">
      <c r="G71" s="5" t="str">
        <f>$A$3&amp;$A$14&amp;$A$19&amp;A24</f>
        <v>Multiproteccion Hogar - Standard ApartamentoPlus0.3</v>
      </c>
      <c r="H71" s="3" t="s">
        <v>112</v>
      </c>
    </row>
    <row r="72" spans="7:8" x14ac:dyDescent="0.25">
      <c r="G72" s="5" t="str">
        <f>$A$3&amp;$A$15&amp;$A$19&amp;A24</f>
        <v>Multiproteccion Hogar - Standard ComercioPlus0.3</v>
      </c>
      <c r="H72" s="3" t="s">
        <v>112</v>
      </c>
    </row>
    <row r="73" spans="7:8" x14ac:dyDescent="0.25">
      <c r="G73" s="5" t="str">
        <f>$A$3&amp;$A$13&amp;$A$20&amp;A24</f>
        <v>Multiproteccion Hogar - Standard CasaPersonal0.3</v>
      </c>
      <c r="H73" s="3" t="s">
        <v>112</v>
      </c>
    </row>
    <row r="74" spans="7:8" x14ac:dyDescent="0.25">
      <c r="G74" s="5" t="str">
        <f>$A$3&amp;$A$14&amp;$A$20&amp;A24</f>
        <v>Multiproteccion Hogar - Standard ApartamentoPersonal0.3</v>
      </c>
      <c r="H74" s="3" t="s">
        <v>112</v>
      </c>
    </row>
    <row r="75" spans="7:8" x14ac:dyDescent="0.25">
      <c r="G75" s="5" t="str">
        <f>$A$3&amp;$A$15&amp;$A$20&amp;A24</f>
        <v>Multiproteccion Hogar - Standard ComercioPersonal0.3</v>
      </c>
      <c r="H75" s="3" t="s">
        <v>112</v>
      </c>
    </row>
    <row r="76" spans="7:8" x14ac:dyDescent="0.25">
      <c r="G76" s="6" t="str">
        <f>$A$4&amp;$A$13&amp;$A$18&amp;A24</f>
        <v>Multiproteccion Hogar - Premium CasaPreferencial0.3</v>
      </c>
      <c r="H76" s="3" t="s">
        <v>112</v>
      </c>
    </row>
    <row r="77" spans="7:8" x14ac:dyDescent="0.25">
      <c r="G77" s="6" t="str">
        <f>$A$4&amp;$A$14&amp;$A$18&amp;A24</f>
        <v>Multiproteccion Hogar - Premium ApartamentoPreferencial0.3</v>
      </c>
      <c r="H77" s="3" t="s">
        <v>112</v>
      </c>
    </row>
    <row r="78" spans="7:8" x14ac:dyDescent="0.25">
      <c r="G78" s="6" t="str">
        <f>$A$4&amp;$A$15&amp;$A$18&amp;A24</f>
        <v>Multiproteccion Hogar - Premium ComercioPreferencial0.3</v>
      </c>
      <c r="H78" s="3" t="s">
        <v>112</v>
      </c>
    </row>
    <row r="79" spans="7:8" x14ac:dyDescent="0.25">
      <c r="G79" s="6" t="str">
        <f>$A$4&amp;$A$13&amp;$A$19&amp;A24</f>
        <v>Multiproteccion Hogar - Premium CasaPlus0.3</v>
      </c>
      <c r="H79" s="3" t="s">
        <v>112</v>
      </c>
    </row>
    <row r="80" spans="7:8" x14ac:dyDescent="0.25">
      <c r="G80" s="6" t="str">
        <f>$A$4&amp;$A$14&amp;$A$19&amp;A24</f>
        <v>Multiproteccion Hogar - Premium ApartamentoPlus0.3</v>
      </c>
      <c r="H80" s="3" t="s">
        <v>112</v>
      </c>
    </row>
    <row r="81" spans="7:8" x14ac:dyDescent="0.25">
      <c r="G81" s="6" t="str">
        <f>$A$4&amp;$A$15&amp;$A$19&amp;A24</f>
        <v>Multiproteccion Hogar - Premium ComercioPlus0.3</v>
      </c>
      <c r="H81" s="3" t="s">
        <v>112</v>
      </c>
    </row>
    <row r="82" spans="7:8" x14ac:dyDescent="0.25">
      <c r="G82" s="6" t="str">
        <f>$A$4&amp;$A$13&amp;$A$20&amp;A24</f>
        <v>Multiproteccion Hogar - Premium CasaPersonal0.3</v>
      </c>
      <c r="H82" s="3" t="s">
        <v>112</v>
      </c>
    </row>
    <row r="83" spans="7:8" x14ac:dyDescent="0.25">
      <c r="G83" s="6" t="str">
        <f>$A$4&amp;$A$14&amp;$A$20&amp;A24</f>
        <v>Multiproteccion Hogar - Premium ApartamentoPersonal0.3</v>
      </c>
      <c r="H83" s="3" t="s">
        <v>112</v>
      </c>
    </row>
    <row r="84" spans="7:8" x14ac:dyDescent="0.25">
      <c r="G84" s="6" t="str">
        <f>$A$4&amp;$A$15&amp;$A$20&amp;A24</f>
        <v>Multiproteccion Hogar - Premium ComercioPersonal0.3</v>
      </c>
      <c r="H84" s="3" t="s">
        <v>112</v>
      </c>
    </row>
    <row r="85" spans="7:8" x14ac:dyDescent="0.25">
      <c r="G85" s="6" t="str">
        <f>$A$5&amp;$A$13&amp;$A$18&amp;A24</f>
        <v>Multiproteccion Hogar - Standard - Colaboradores CasaPreferencial0.3</v>
      </c>
      <c r="H85" s="3" t="s">
        <v>112</v>
      </c>
    </row>
    <row r="86" spans="7:8" x14ac:dyDescent="0.25">
      <c r="G86" s="6" t="str">
        <f>$A$5&amp;$A$14&amp;$A$18&amp;A24</f>
        <v>Multiproteccion Hogar - Standard - Colaboradores ApartamentoPreferencial0.3</v>
      </c>
      <c r="H86" s="3" t="s">
        <v>112</v>
      </c>
    </row>
    <row r="87" spans="7:8" x14ac:dyDescent="0.25">
      <c r="G87" s="6" t="str">
        <f>$A$5&amp;$A$15&amp;$A$18&amp;A24</f>
        <v>Multiproteccion Hogar - Standard - Colaboradores ComercioPreferencial0.3</v>
      </c>
      <c r="H87" s="3" t="s">
        <v>112</v>
      </c>
    </row>
    <row r="88" spans="7:8" x14ac:dyDescent="0.25">
      <c r="G88" s="6" t="str">
        <f>$A$5&amp;$A$13&amp;$A$19&amp;A24</f>
        <v>Multiproteccion Hogar - Standard - Colaboradores CasaPlus0.3</v>
      </c>
      <c r="H88" s="3" t="s">
        <v>112</v>
      </c>
    </row>
    <row r="89" spans="7:8" x14ac:dyDescent="0.25">
      <c r="G89" s="6" t="str">
        <f>$A$5&amp;$A$14&amp;$A$19&amp;A24</f>
        <v>Multiproteccion Hogar - Standard - Colaboradores ApartamentoPlus0.3</v>
      </c>
      <c r="H89" s="3" t="s">
        <v>112</v>
      </c>
    </row>
    <row r="90" spans="7:8" x14ac:dyDescent="0.25">
      <c r="G90" s="6" t="str">
        <f>$A$5&amp;$A$15&amp;$A$19&amp;A24</f>
        <v>Multiproteccion Hogar - Standard - Colaboradores ComercioPlus0.3</v>
      </c>
      <c r="H90" s="3" t="s">
        <v>112</v>
      </c>
    </row>
    <row r="91" spans="7:8" x14ac:dyDescent="0.25">
      <c r="G91" s="6" t="str">
        <f>$A$5&amp;$A$13&amp;$A$20&amp;A24</f>
        <v>Multiproteccion Hogar - Standard - Colaboradores CasaPersonal0.3</v>
      </c>
      <c r="H91" s="3" t="s">
        <v>112</v>
      </c>
    </row>
    <row r="92" spans="7:8" x14ac:dyDescent="0.25">
      <c r="G92" s="6" t="str">
        <f>$A$5&amp;$A$14&amp;$A$20&amp;A24</f>
        <v>Multiproteccion Hogar - Standard - Colaboradores ApartamentoPersonal0.3</v>
      </c>
      <c r="H92" s="3" t="s">
        <v>112</v>
      </c>
    </row>
    <row r="93" spans="7:8" x14ac:dyDescent="0.25">
      <c r="G93" s="6" t="str">
        <f>$A$5&amp;$A$15&amp;$A$20&amp;A24</f>
        <v>Multiproteccion Hogar - Standard - Colaboradores ComercioPersonal0.3</v>
      </c>
      <c r="H93" s="3" t="s">
        <v>112</v>
      </c>
    </row>
    <row r="94" spans="7:8" x14ac:dyDescent="0.25">
      <c r="G94" s="6" t="str">
        <f>$A$6&amp;$A$13&amp;$A$18&amp;A24</f>
        <v>Multiproteccion Hogar- Premium - Colaboradores CasaPreferencial0.3</v>
      </c>
      <c r="H94" s="3" t="s">
        <v>112</v>
      </c>
    </row>
    <row r="95" spans="7:8" x14ac:dyDescent="0.25">
      <c r="G95" s="6" t="str">
        <f>$A$6&amp;$A$14&amp;$A$18&amp;A24</f>
        <v>Multiproteccion Hogar- Premium - Colaboradores ApartamentoPreferencial0.3</v>
      </c>
      <c r="H95" s="3" t="s">
        <v>112</v>
      </c>
    </row>
    <row r="96" spans="7:8" x14ac:dyDescent="0.25">
      <c r="G96" s="6" t="str">
        <f>$A$6&amp;$A$15&amp;$A$18&amp;A24</f>
        <v>Multiproteccion Hogar- Premium - Colaboradores ComercioPreferencial0.3</v>
      </c>
      <c r="H96" s="3" t="s">
        <v>112</v>
      </c>
    </row>
    <row r="97" spans="7:8" x14ac:dyDescent="0.25">
      <c r="G97" s="6" t="str">
        <f>$A$6&amp;$A$13&amp;$A$19&amp;A24</f>
        <v>Multiproteccion Hogar- Premium - Colaboradores CasaPlus0.3</v>
      </c>
      <c r="H97" s="3" t="s">
        <v>112</v>
      </c>
    </row>
    <row r="98" spans="7:8" x14ac:dyDescent="0.25">
      <c r="G98" s="6" t="str">
        <f>$A$6&amp;$A$14&amp;$A$19&amp;A24</f>
        <v>Multiproteccion Hogar- Premium - Colaboradores ApartamentoPlus0.3</v>
      </c>
      <c r="H98" s="3" t="s">
        <v>112</v>
      </c>
    </row>
    <row r="99" spans="7:8" x14ac:dyDescent="0.25">
      <c r="G99" s="6" t="str">
        <f>$A$6&amp;$A$15&amp;$A$19&amp;A24</f>
        <v>Multiproteccion Hogar- Premium - Colaboradores ComercioPlus0.3</v>
      </c>
      <c r="H99" s="3" t="s">
        <v>112</v>
      </c>
    </row>
    <row r="100" spans="7:8" x14ac:dyDescent="0.25">
      <c r="G100" s="6" t="str">
        <f>$A$6&amp;$A$13&amp;$A$20&amp;A24</f>
        <v>Multiproteccion Hogar- Premium - Colaboradores CasaPersonal0.3</v>
      </c>
      <c r="H100" s="3" t="s">
        <v>112</v>
      </c>
    </row>
    <row r="101" spans="7:8" x14ac:dyDescent="0.25">
      <c r="G101" s="6" t="str">
        <f>$A$6&amp;$A$14&amp;$A$20&amp;A24</f>
        <v>Multiproteccion Hogar- Premium - Colaboradores ApartamentoPersonal0.3</v>
      </c>
      <c r="H101" s="3" t="s">
        <v>112</v>
      </c>
    </row>
    <row r="102" spans="7:8" x14ac:dyDescent="0.25">
      <c r="G102" s="6" t="str">
        <f>$A$6&amp;$A$15&amp;$A$20&amp;A24</f>
        <v>Multiproteccion Hogar- Premium - Colaboradores ComercioPersonal0.3</v>
      </c>
      <c r="H102" s="3" t="s">
        <v>112</v>
      </c>
    </row>
    <row r="103" spans="7:8" x14ac:dyDescent="0.25">
      <c r="G103" s="6" t="str">
        <f>$A$9&amp;$A$13&amp;$A$18&amp;A24</f>
        <v>Multiproteccion ComercialCasaPreferencial0.3</v>
      </c>
      <c r="H103" s="3" t="s">
        <v>112</v>
      </c>
    </row>
    <row r="104" spans="7:8" x14ac:dyDescent="0.25">
      <c r="G104" s="6" t="str">
        <f>$A$9&amp;$A$14&amp;$A$18&amp;A24</f>
        <v>Multiproteccion ComercialApartamentoPreferencial0.3</v>
      </c>
      <c r="H104" s="3" t="s">
        <v>112</v>
      </c>
    </row>
    <row r="105" spans="7:8" x14ac:dyDescent="0.25">
      <c r="G105" s="6" t="str">
        <f>$A$9&amp;$A$15&amp;$A$18&amp;A24</f>
        <v>Multiproteccion ComercialComercioPreferencial0.3</v>
      </c>
      <c r="H105" s="3" t="s">
        <v>112</v>
      </c>
    </row>
    <row r="106" spans="7:8" x14ac:dyDescent="0.25">
      <c r="G106" s="6" t="str">
        <f>$A$9&amp;$A$13&amp;$A$19&amp;A24</f>
        <v>Multiproteccion ComercialCasaPlus0.3</v>
      </c>
      <c r="H106" s="3" t="s">
        <v>112</v>
      </c>
    </row>
    <row r="107" spans="7:8" x14ac:dyDescent="0.25">
      <c r="G107" s="6" t="str">
        <f>$A$9&amp;$A$14&amp;$A$19&amp;A24</f>
        <v>Multiproteccion ComercialApartamentoPlus0.3</v>
      </c>
      <c r="H107" s="3" t="s">
        <v>112</v>
      </c>
    </row>
    <row r="108" spans="7:8" x14ac:dyDescent="0.25">
      <c r="G108" s="6" t="str">
        <f>$A$9&amp;$A$15&amp;$A$19&amp;A24</f>
        <v>Multiproteccion ComercialComercioPlus0.3</v>
      </c>
      <c r="H108" s="3" t="s">
        <v>112</v>
      </c>
    </row>
    <row r="109" spans="7:8" x14ac:dyDescent="0.25">
      <c r="G109" s="6" t="str">
        <f>$A$9&amp;$A$13&amp;$A$20&amp;A24</f>
        <v>Multiproteccion ComercialCasaPersonal0.3</v>
      </c>
      <c r="H109" s="3" t="s">
        <v>112</v>
      </c>
    </row>
    <row r="110" spans="7:8" x14ac:dyDescent="0.25">
      <c r="G110" s="6" t="str">
        <f>$A$9&amp;$A$14&amp;$A$20&amp;A24</f>
        <v>Multiproteccion ComercialApartamentoPersonal0.3</v>
      </c>
      <c r="H110" s="3" t="s">
        <v>112</v>
      </c>
    </row>
    <row r="111" spans="7:8" x14ac:dyDescent="0.25">
      <c r="G111" s="6" t="str">
        <f>$A$9&amp;$A$15&amp;$A$20&amp;A24</f>
        <v>Multiproteccion ComercialComercioPersonal0.3</v>
      </c>
      <c r="H111" s="3" t="s">
        <v>112</v>
      </c>
    </row>
    <row r="112" spans="7:8" x14ac:dyDescent="0.25">
      <c r="G112" s="6" t="str">
        <f>$A$7&amp;$A$15&amp;A18&amp;A24</f>
        <v>Multiproteccion Hogar - Standard - Clientes del BancoComercioPreferencial0.3</v>
      </c>
      <c r="H112" t="s">
        <v>113</v>
      </c>
    </row>
    <row r="113" spans="7:9" x14ac:dyDescent="0.25">
      <c r="G113" s="6" t="str">
        <f>$A$7&amp;$A$15&amp;A19&amp;A24</f>
        <v>Multiproteccion Hogar - Standard - Clientes del BancoComercioPlus0.3</v>
      </c>
      <c r="H113" s="3" t="s">
        <v>113</v>
      </c>
    </row>
    <row r="114" spans="7:9" x14ac:dyDescent="0.25">
      <c r="G114" s="6" t="str">
        <f>$A$7&amp;$A$15&amp;A20&amp;A24</f>
        <v>Multiproteccion Hogar - Standard - Clientes del BancoComercioPersonal0.3</v>
      </c>
      <c r="H114" s="3" t="s">
        <v>113</v>
      </c>
    </row>
    <row r="115" spans="7:9" x14ac:dyDescent="0.25">
      <c r="G115" s="6" t="str">
        <f>$A$8&amp;$A$15&amp;A18&amp;A24</f>
        <v>Multiproteccion Hogar - Premium - Clientes del BancoComercioPreferencial0.3</v>
      </c>
      <c r="H115" s="3" t="s">
        <v>113</v>
      </c>
    </row>
    <row r="116" spans="7:9" x14ac:dyDescent="0.25">
      <c r="G116" s="6" t="str">
        <f>$A$8&amp;$A$15&amp;A19&amp;A24</f>
        <v>Multiproteccion Hogar - Premium - Clientes del BancoComercioPlus0.3</v>
      </c>
      <c r="H116" s="3" t="s">
        <v>113</v>
      </c>
    </row>
    <row r="117" spans="7:9" x14ac:dyDescent="0.25">
      <c r="G117" s="6" t="str">
        <f>$A$8&amp;$A$15&amp;A20&amp;A24</f>
        <v>Multiproteccion Hogar - Premium - Clientes del BancoComercioPersonal0.3</v>
      </c>
      <c r="H117" s="3" t="s">
        <v>113</v>
      </c>
    </row>
    <row r="118" spans="7:9" x14ac:dyDescent="0.25">
      <c r="G118" s="6" t="str">
        <f>$A$9&amp;A13&amp;A24</f>
        <v>Multiproteccion ComercialCasa0.3</v>
      </c>
      <c r="H118" t="s">
        <v>114</v>
      </c>
    </row>
    <row r="119" spans="7:9" x14ac:dyDescent="0.25">
      <c r="G119" s="6" t="str">
        <f>$A$9&amp;A14&amp;A24</f>
        <v>Multiproteccion ComercialApartamento0.3</v>
      </c>
      <c r="H119" t="s">
        <v>115</v>
      </c>
    </row>
    <row r="120" spans="7:9" x14ac:dyDescent="0.25">
      <c r="G120" s="6"/>
    </row>
    <row r="122" spans="7:9" x14ac:dyDescent="0.25">
      <c r="G122" s="5" t="s">
        <v>223</v>
      </c>
      <c r="H122" s="3" t="s">
        <v>109</v>
      </c>
      <c r="I122" s="3"/>
    </row>
    <row r="123" spans="7:9" x14ac:dyDescent="0.25">
      <c r="G123" s="7" t="s">
        <v>226</v>
      </c>
      <c r="H123" s="3" t="s">
        <v>109</v>
      </c>
      <c r="I123" s="3"/>
    </row>
    <row r="124" spans="7:9" x14ac:dyDescent="0.25">
      <c r="G124" s="6" t="s">
        <v>229</v>
      </c>
      <c r="H124" s="3" t="s">
        <v>109</v>
      </c>
      <c r="I124" s="3"/>
    </row>
    <row r="125" spans="7:9" x14ac:dyDescent="0.25">
      <c r="G125" s="4" t="s">
        <v>232</v>
      </c>
      <c r="H125" s="3" t="s">
        <v>109</v>
      </c>
      <c r="I125" s="3"/>
    </row>
    <row r="126" spans="7:9" x14ac:dyDescent="0.25">
      <c r="G126" s="10" t="s">
        <v>166</v>
      </c>
      <c r="H126" s="3" t="s">
        <v>110</v>
      </c>
      <c r="I126" s="3"/>
    </row>
    <row r="127" spans="7:9" x14ac:dyDescent="0.25">
      <c r="G127" s="8" t="s">
        <v>169</v>
      </c>
      <c r="H127" s="3" t="s">
        <v>110</v>
      </c>
      <c r="I127" s="3"/>
    </row>
    <row r="128" spans="7:9" x14ac:dyDescent="0.25">
      <c r="G128" s="6" t="s">
        <v>238</v>
      </c>
      <c r="H128" s="3" t="s">
        <v>111</v>
      </c>
      <c r="I128" s="3"/>
    </row>
    <row r="129" spans="7:9" x14ac:dyDescent="0.25">
      <c r="G129" s="6" t="s">
        <v>239</v>
      </c>
      <c r="H129" s="3" t="s">
        <v>111</v>
      </c>
      <c r="I129" s="3"/>
    </row>
    <row r="130" spans="7:9" x14ac:dyDescent="0.25">
      <c r="G130" s="6" t="s">
        <v>240</v>
      </c>
      <c r="H130" s="3" t="s">
        <v>111</v>
      </c>
      <c r="I130" s="3"/>
    </row>
    <row r="131" spans="7:9" x14ac:dyDescent="0.25">
      <c r="G131" s="6" t="s">
        <v>241</v>
      </c>
      <c r="H131" s="3" t="s">
        <v>111</v>
      </c>
      <c r="I131" s="3"/>
    </row>
    <row r="132" spans="7:9" x14ac:dyDescent="0.25">
      <c r="G132" s="6" t="s">
        <v>242</v>
      </c>
      <c r="H132" s="3" t="s">
        <v>111</v>
      </c>
      <c r="I132" s="3"/>
    </row>
    <row r="133" spans="7:9" x14ac:dyDescent="0.25">
      <c r="G133" s="6" t="s">
        <v>243</v>
      </c>
      <c r="H133" s="3" t="s">
        <v>111</v>
      </c>
      <c r="I133" s="3"/>
    </row>
    <row r="134" spans="7:9" x14ac:dyDescent="0.25">
      <c r="G134" s="5" t="s">
        <v>170</v>
      </c>
      <c r="H134" s="3" t="s">
        <v>112</v>
      </c>
      <c r="I134" s="3"/>
    </row>
    <row r="135" spans="7:9" x14ac:dyDescent="0.25">
      <c r="G135" s="5" t="s">
        <v>171</v>
      </c>
      <c r="H135" s="3" t="s">
        <v>112</v>
      </c>
      <c r="I135" s="3"/>
    </row>
    <row r="136" spans="7:9" x14ac:dyDescent="0.25">
      <c r="G136" s="5" t="s">
        <v>172</v>
      </c>
      <c r="H136" s="3" t="s">
        <v>112</v>
      </c>
      <c r="I136" s="3"/>
    </row>
    <row r="137" spans="7:9" x14ac:dyDescent="0.25">
      <c r="G137" s="5" t="s">
        <v>173</v>
      </c>
      <c r="H137" s="3" t="s">
        <v>112</v>
      </c>
      <c r="I137" s="3"/>
    </row>
    <row r="138" spans="7:9" x14ac:dyDescent="0.25">
      <c r="G138" s="5" t="s">
        <v>174</v>
      </c>
      <c r="H138" s="3" t="s">
        <v>112</v>
      </c>
      <c r="I138" s="3"/>
    </row>
    <row r="139" spans="7:9" x14ac:dyDescent="0.25">
      <c r="G139" s="5" t="s">
        <v>175</v>
      </c>
      <c r="H139" s="3" t="s">
        <v>112</v>
      </c>
      <c r="I139" s="3"/>
    </row>
    <row r="140" spans="7:9" x14ac:dyDescent="0.25">
      <c r="G140" s="5" t="s">
        <v>176</v>
      </c>
      <c r="H140" s="3" t="s">
        <v>112</v>
      </c>
      <c r="I140" s="3"/>
    </row>
    <row r="141" spans="7:9" x14ac:dyDescent="0.25">
      <c r="G141" s="5" t="s">
        <v>177</v>
      </c>
      <c r="H141" s="3" t="s">
        <v>112</v>
      </c>
      <c r="I141" s="3"/>
    </row>
    <row r="142" spans="7:9" x14ac:dyDescent="0.25">
      <c r="G142" s="5" t="s">
        <v>178</v>
      </c>
      <c r="H142" s="3" t="s">
        <v>112</v>
      </c>
      <c r="I142" s="3"/>
    </row>
    <row r="143" spans="7:9" x14ac:dyDescent="0.25">
      <c r="G143" s="6" t="s">
        <v>179</v>
      </c>
      <c r="H143" s="3" t="s">
        <v>112</v>
      </c>
      <c r="I143" s="3"/>
    </row>
    <row r="144" spans="7:9" x14ac:dyDescent="0.25">
      <c r="G144" s="6" t="s">
        <v>180</v>
      </c>
      <c r="H144" s="3" t="s">
        <v>112</v>
      </c>
      <c r="I144" s="3"/>
    </row>
    <row r="145" spans="7:9" x14ac:dyDescent="0.25">
      <c r="G145" s="6" t="s">
        <v>181</v>
      </c>
      <c r="H145" s="3" t="s">
        <v>112</v>
      </c>
      <c r="I145" s="3"/>
    </row>
    <row r="146" spans="7:9" x14ac:dyDescent="0.25">
      <c r="G146" s="6" t="s">
        <v>182</v>
      </c>
      <c r="H146" s="3" t="s">
        <v>112</v>
      </c>
      <c r="I146" s="3"/>
    </row>
    <row r="147" spans="7:9" x14ac:dyDescent="0.25">
      <c r="G147" s="6" t="s">
        <v>183</v>
      </c>
      <c r="H147" s="3" t="s">
        <v>112</v>
      </c>
      <c r="I147" s="3"/>
    </row>
    <row r="148" spans="7:9" x14ac:dyDescent="0.25">
      <c r="G148" s="6" t="s">
        <v>184</v>
      </c>
      <c r="H148" s="3" t="s">
        <v>112</v>
      </c>
      <c r="I148" s="3"/>
    </row>
    <row r="149" spans="7:9" x14ac:dyDescent="0.25">
      <c r="G149" s="6" t="s">
        <v>185</v>
      </c>
      <c r="H149" s="3" t="s">
        <v>112</v>
      </c>
      <c r="I149" s="3"/>
    </row>
    <row r="150" spans="7:9" x14ac:dyDescent="0.25">
      <c r="G150" s="6" t="s">
        <v>186</v>
      </c>
      <c r="H150" s="3" t="s">
        <v>112</v>
      </c>
      <c r="I150" s="3"/>
    </row>
    <row r="151" spans="7:9" x14ac:dyDescent="0.25">
      <c r="G151" s="6" t="s">
        <v>187</v>
      </c>
      <c r="H151" s="3" t="s">
        <v>112</v>
      </c>
      <c r="I151" s="3"/>
    </row>
    <row r="152" spans="7:9" x14ac:dyDescent="0.25">
      <c r="G152" s="6" t="s">
        <v>188</v>
      </c>
      <c r="H152" s="3" t="s">
        <v>112</v>
      </c>
      <c r="I152" s="3"/>
    </row>
    <row r="153" spans="7:9" x14ac:dyDescent="0.25">
      <c r="G153" s="6" t="s">
        <v>189</v>
      </c>
      <c r="H153" s="3" t="s">
        <v>112</v>
      </c>
      <c r="I153" s="3"/>
    </row>
    <row r="154" spans="7:9" x14ac:dyDescent="0.25">
      <c r="G154" s="6" t="s">
        <v>190</v>
      </c>
      <c r="H154" s="3" t="s">
        <v>112</v>
      </c>
      <c r="I154" s="3"/>
    </row>
    <row r="155" spans="7:9" x14ac:dyDescent="0.25">
      <c r="G155" s="6" t="s">
        <v>191</v>
      </c>
      <c r="H155" s="3" t="s">
        <v>112</v>
      </c>
      <c r="I155" s="3"/>
    </row>
    <row r="156" spans="7:9" x14ac:dyDescent="0.25">
      <c r="G156" s="6" t="s">
        <v>192</v>
      </c>
      <c r="H156" s="3" t="s">
        <v>112</v>
      </c>
      <c r="I156" s="3"/>
    </row>
    <row r="157" spans="7:9" x14ac:dyDescent="0.25">
      <c r="G157" s="6" t="s">
        <v>193</v>
      </c>
      <c r="H157" s="3" t="s">
        <v>112</v>
      </c>
      <c r="I157" s="3"/>
    </row>
    <row r="158" spans="7:9" x14ac:dyDescent="0.25">
      <c r="G158" s="6" t="s">
        <v>194</v>
      </c>
      <c r="H158" s="3" t="s">
        <v>112</v>
      </c>
      <c r="I158" s="3"/>
    </row>
    <row r="159" spans="7:9" x14ac:dyDescent="0.25">
      <c r="G159" s="6" t="s">
        <v>195</v>
      </c>
      <c r="H159" s="3" t="s">
        <v>112</v>
      </c>
      <c r="I159" s="3"/>
    </row>
    <row r="160" spans="7:9" x14ac:dyDescent="0.25">
      <c r="G160" s="6" t="s">
        <v>196</v>
      </c>
      <c r="H160" s="3" t="s">
        <v>112</v>
      </c>
      <c r="I160" s="3"/>
    </row>
    <row r="161" spans="7:9" x14ac:dyDescent="0.25">
      <c r="G161" s="6" t="s">
        <v>197</v>
      </c>
      <c r="H161" s="3" t="s">
        <v>112</v>
      </c>
      <c r="I161" s="3"/>
    </row>
    <row r="162" spans="7:9" x14ac:dyDescent="0.25">
      <c r="G162" s="6" t="s">
        <v>198</v>
      </c>
      <c r="H162" s="3" t="s">
        <v>112</v>
      </c>
      <c r="I162" s="3"/>
    </row>
    <row r="163" spans="7:9" x14ac:dyDescent="0.25">
      <c r="G163" s="6" t="s">
        <v>199</v>
      </c>
      <c r="H163" s="3" t="s">
        <v>112</v>
      </c>
      <c r="I163" s="3"/>
    </row>
    <row r="164" spans="7:9" x14ac:dyDescent="0.25">
      <c r="G164" s="6" t="s">
        <v>200</v>
      </c>
      <c r="H164" s="3" t="s">
        <v>112</v>
      </c>
      <c r="I164" s="3"/>
    </row>
    <row r="165" spans="7:9" x14ac:dyDescent="0.25">
      <c r="G165" s="6" t="s">
        <v>201</v>
      </c>
      <c r="H165" s="3" t="s">
        <v>112</v>
      </c>
      <c r="I165" s="3"/>
    </row>
    <row r="166" spans="7:9" x14ac:dyDescent="0.25">
      <c r="G166" s="6" t="s">
        <v>202</v>
      </c>
      <c r="H166" s="3" t="s">
        <v>112</v>
      </c>
      <c r="I166" s="3"/>
    </row>
    <row r="167" spans="7:9" x14ac:dyDescent="0.25">
      <c r="G167" s="6" t="s">
        <v>203</v>
      </c>
      <c r="H167" s="3" t="s">
        <v>112</v>
      </c>
      <c r="I167" s="3"/>
    </row>
    <row r="168" spans="7:9" x14ac:dyDescent="0.25">
      <c r="G168" s="6" t="s">
        <v>204</v>
      </c>
      <c r="H168" s="3" t="s">
        <v>112</v>
      </c>
      <c r="I168" s="3"/>
    </row>
    <row r="169" spans="7:9" x14ac:dyDescent="0.25">
      <c r="G169" s="6" t="s">
        <v>205</v>
      </c>
      <c r="H169" s="3" t="s">
        <v>112</v>
      </c>
      <c r="I169" s="3"/>
    </row>
    <row r="170" spans="7:9" x14ac:dyDescent="0.25">
      <c r="G170" s="6" t="s">
        <v>206</v>
      </c>
      <c r="H170" s="3" t="s">
        <v>112</v>
      </c>
      <c r="I170" s="3"/>
    </row>
    <row r="171" spans="7:9" x14ac:dyDescent="0.25">
      <c r="G171" s="6" t="s">
        <v>207</v>
      </c>
      <c r="H171" s="3" t="s">
        <v>112</v>
      </c>
      <c r="I171" s="3"/>
    </row>
    <row r="172" spans="7:9" x14ac:dyDescent="0.25">
      <c r="G172" s="6" t="s">
        <v>208</v>
      </c>
      <c r="H172" s="3" t="s">
        <v>112</v>
      </c>
      <c r="I172" s="3"/>
    </row>
    <row r="173" spans="7:9" x14ac:dyDescent="0.25">
      <c r="G173" s="6" t="s">
        <v>209</v>
      </c>
      <c r="H173" s="3" t="s">
        <v>112</v>
      </c>
      <c r="I173" s="3"/>
    </row>
    <row r="174" spans="7:9" x14ac:dyDescent="0.25">
      <c r="G174" s="6" t="s">
        <v>210</v>
      </c>
      <c r="H174" s="3" t="s">
        <v>112</v>
      </c>
      <c r="I174" s="3"/>
    </row>
    <row r="175" spans="7:9" x14ac:dyDescent="0.25">
      <c r="G175" s="6" t="s">
        <v>211</v>
      </c>
      <c r="H175" s="3" t="s">
        <v>112</v>
      </c>
      <c r="I175" s="3"/>
    </row>
    <row r="176" spans="7:9" x14ac:dyDescent="0.25">
      <c r="G176" s="6" t="s">
        <v>212</v>
      </c>
      <c r="H176" s="3" t="s">
        <v>112</v>
      </c>
      <c r="I176" s="3"/>
    </row>
    <row r="177" spans="7:9" x14ac:dyDescent="0.25">
      <c r="G177" s="6" t="s">
        <v>213</v>
      </c>
      <c r="H177" s="3" t="s">
        <v>112</v>
      </c>
      <c r="I177" s="3"/>
    </row>
    <row r="178" spans="7:9" x14ac:dyDescent="0.25">
      <c r="G178" s="6" t="s">
        <v>214</v>
      </c>
      <c r="H178" s="3" t="s">
        <v>112</v>
      </c>
      <c r="I178" s="3"/>
    </row>
    <row r="179" spans="7:9" x14ac:dyDescent="0.25">
      <c r="G179" s="6" t="s">
        <v>215</v>
      </c>
      <c r="H179" s="3" t="s">
        <v>113</v>
      </c>
      <c r="I179" s="3"/>
    </row>
    <row r="180" spans="7:9" x14ac:dyDescent="0.25">
      <c r="G180" s="6" t="s">
        <v>216</v>
      </c>
      <c r="H180" s="3" t="s">
        <v>113</v>
      </c>
      <c r="I180" s="3"/>
    </row>
    <row r="181" spans="7:9" x14ac:dyDescent="0.25">
      <c r="G181" s="6" t="s">
        <v>217</v>
      </c>
      <c r="H181" s="3" t="s">
        <v>113</v>
      </c>
      <c r="I181" s="3"/>
    </row>
    <row r="182" spans="7:9" x14ac:dyDescent="0.25">
      <c r="G182" s="6" t="s">
        <v>218</v>
      </c>
      <c r="H182" s="3" t="s">
        <v>113</v>
      </c>
      <c r="I182" s="3"/>
    </row>
    <row r="183" spans="7:9" x14ac:dyDescent="0.25">
      <c r="G183" s="6" t="s">
        <v>219</v>
      </c>
      <c r="H183" s="3" t="s">
        <v>113</v>
      </c>
      <c r="I183" s="3"/>
    </row>
    <row r="184" spans="7:9" x14ac:dyDescent="0.25">
      <c r="G184" s="6" t="s">
        <v>220</v>
      </c>
      <c r="H184" s="3" t="s">
        <v>113</v>
      </c>
      <c r="I184" s="3"/>
    </row>
    <row r="185" spans="7:9" x14ac:dyDescent="0.25">
      <c r="G185" s="6" t="s">
        <v>244</v>
      </c>
      <c r="H185" s="3" t="s">
        <v>114</v>
      </c>
      <c r="I185" s="3"/>
    </row>
    <row r="186" spans="7:9" x14ac:dyDescent="0.25">
      <c r="G186" s="6" t="s">
        <v>245</v>
      </c>
      <c r="H186" s="3" t="s">
        <v>115</v>
      </c>
      <c r="I186" s="3"/>
    </row>
  </sheetData>
  <mergeCells count="6">
    <mergeCell ref="A2:C2"/>
    <mergeCell ref="A12:C12"/>
    <mergeCell ref="A17:C17"/>
    <mergeCell ref="A27:C27"/>
    <mergeCell ref="A40:B40"/>
    <mergeCell ref="A33:B3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6"/>
  <dimension ref="A1"/>
  <sheetViews>
    <sheetView workbookViewId="0">
      <selection activeCell="A2" sqref="A2"/>
    </sheetView>
  </sheetViews>
  <sheetFormatPr baseColWidth="10" defaultRowHeight="15" x14ac:dyDescent="0.25"/>
  <sheetData>
    <row r="1" spans="1:1" x14ac:dyDescent="0.25">
      <c r="A1" t="s">
        <v>268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810458BC3D8D42B3C3DD1EA5296B67" ma:contentTypeVersion="0" ma:contentTypeDescription="Crear nuevo documento." ma:contentTypeScope="" ma:versionID="fd1d6324f23ea5c592556d5efc63c49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Nintex conditional workflow start</Name>
    <Synchronization>Synchronous</Synchronization>
    <Type>10001</Type>
    <SequenceNumber>50000</SequenceNumber>
    <Url/>
    <Assembly>Nintex.Workflow, Version=1.0.0.0, Culture=neutral, PublicKeyToken=913f6bae0ca5ae12</Assembly>
    <Class>Nintex.Workflow.ConditionalWorkflowStartReceiver</Class>
    <Data>635380099087849872</Data>
    <Filter/>
  </Receiver>
  <Receiver>
    <Name>Nintex conditional workflow start</Name>
    <Synchronization>Synchronous</Synchronization>
    <Type>10002</Type>
    <SequenceNumber>50000</SequenceNumber>
    <Url/>
    <Assembly>Nintex.Workflow, Version=1.0.0.0, Culture=neutral, PublicKeyToken=913f6bae0ca5ae12</Assembly>
    <Class>Nintex.Workflow.ConditionalWorkflowStartReceiver</Class>
    <Data>635380099087849872</Data>
    <Filter/>
  </Receiver>
  <Receiver>
    <Name>Nintex conditional workflow start</Name>
    <Synchronization>Synchronous</Synchronization>
    <Type>2</Type>
    <SequenceNumber>50000</SequenceNumber>
    <Url/>
    <Assembly>Nintex.Workflow, Version=1.0.0.0, Culture=neutral, PublicKeyToken=913f6bae0ca5ae12</Assembly>
    <Class>Nintex.Workflow.ConditionalWorkflowStartReceiver</Class>
    <Data>635380099087849872</Data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BCA73F-D1CD-483D-AD33-18A632FCCD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FBDBF0F-FD5C-4813-8EF4-5ECCDFFFE79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180ECDD-296D-43E2-9706-5A9BA4C6E56A}">
  <ds:schemaRefs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A0CDBA44-CCFD-41DC-8CFB-884975C6A2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6</vt:i4>
      </vt:variant>
    </vt:vector>
  </HeadingPairs>
  <TitlesOfParts>
    <vt:vector size="11" baseType="lpstr">
      <vt:lpstr>COT. CONTENIDO Y ESTRUCTURA</vt:lpstr>
      <vt:lpstr>COT. CONTENIDO </vt:lpstr>
      <vt:lpstr>COT. ESTRUCTURA</vt:lpstr>
      <vt:lpstr>Variables </vt:lpstr>
      <vt:lpstr>Hoja1</vt:lpstr>
      <vt:lpstr>'COT. CONTENIDO '!Área_de_impresión</vt:lpstr>
      <vt:lpstr>'COT. CONTENIDO Y ESTRUCTURA'!Área_de_impresión</vt:lpstr>
      <vt:lpstr>'COT. ESTRUCTURA'!Área_de_impresión</vt:lpstr>
      <vt:lpstr>'COT. CONTENIDO '!Títulos_a_imprimir</vt:lpstr>
      <vt:lpstr>'COT. CONTENIDO Y ESTRUCTURA'!Títulos_a_imprimir</vt:lpstr>
      <vt:lpstr>'COT. ESTRUCTURA'!Títulos_a_imprimir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actualizado</dc:title>
  <dc:creator>Sabrina Celia Concepción-Rolland</dc:creator>
  <cp:lastModifiedBy>Yessica Mabel Barria Jimenez</cp:lastModifiedBy>
  <cp:lastPrinted>2021-01-15T09:45:53Z</cp:lastPrinted>
  <dcterms:created xsi:type="dcterms:W3CDTF">2014-02-10T14:39:49Z</dcterms:created>
  <dcterms:modified xsi:type="dcterms:W3CDTF">2021-03-31T16:11:20Z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0x010100B1810458BC3D8D42B3C3DD1EA5296B67</vt:lpwstr>
  </property>
</Properties>
</file>